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firstSheet="1" activeTab="2"/>
  </bookViews>
  <sheets>
    <sheet name="2023 zaměstnanci a účetnictví" sheetId="1" state="hidden" r:id="rId1"/>
    <sheet name="náklady DSO 2022 + výhled 2023" sheetId="2" r:id="rId2"/>
    <sheet name="členské příspěvky" sheetId="3" r:id="rId3"/>
    <sheet name="Financování GDPR" sheetId="4" r:id="rId4"/>
    <sheet name="Platný ceník + aktualizace" sheetId="5" r:id="rId5"/>
  </sheets>
  <definedNames/>
  <calcPr fullCalcOnLoad="1"/>
</workbook>
</file>

<file path=xl/sharedStrings.xml><?xml version="1.0" encoding="utf-8"?>
<sst xmlns="http://schemas.openxmlformats.org/spreadsheetml/2006/main" count="231" uniqueCount="177">
  <si>
    <t>Obec</t>
  </si>
  <si>
    <t>Celkem</t>
  </si>
  <si>
    <t>Blažkov</t>
  </si>
  <si>
    <t>Bohuňov</t>
  </si>
  <si>
    <t>Bukov</t>
  </si>
  <si>
    <t>Bystřice nad Pernštejnem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</si>
  <si>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</si>
  <si>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</si>
  <si>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</si>
  <si>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</si>
  <si>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</si>
  <si>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</si>
  <si>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</si>
  <si>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Nyklovice</t>
  </si>
  <si>
    <t>Písečné</t>
  </si>
  <si>
    <t>Prosetín</t>
  </si>
  <si>
    <t>Rodkov</t>
  </si>
  <si>
    <t>Rovečné</t>
  </si>
  <si>
    <t>Rozsochy</t>
  </si>
  <si>
    <t>Rožná</t>
  </si>
  <si>
    <t>Sejřek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</si>
  <si>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</si>
  <si>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</si>
  <si>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</si>
  <si>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</si>
  <si>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</si>
  <si>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</si>
  <si>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</si>
  <si>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</si>
  <si>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</si>
  <si>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</si>
  <si>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</si>
  <si>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</si>
  <si>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Vír</t>
  </si>
  <si>
    <t>Zvole</t>
  </si>
  <si>
    <t>Ždánice</t>
  </si>
  <si>
    <t>Členské příspěvky obcí Mikroregionu Bystřicko</t>
  </si>
  <si>
    <t>Býšovec</t>
  </si>
  <si>
    <t>Moravecké Pavlovice</t>
  </si>
  <si>
    <t>Radkov</t>
  </si>
  <si>
    <t>Věžná</t>
  </si>
  <si>
    <t>celkem</t>
  </si>
  <si>
    <t>Příspěvek (částka i do rozpočtu)</t>
  </si>
  <si>
    <r>
      <t xml:space="preserve">Obyvatel </t>
    </r>
    <r>
      <rPr>
        <i/>
        <sz val="10"/>
        <rFont val="Arial"/>
        <family val="2"/>
      </rPr>
      <t>počet</t>
    </r>
  </si>
  <si>
    <t>rozdíl</t>
  </si>
  <si>
    <r>
      <t xml:space="preserve">Obcím zasláno elektronicky jako samostatné dopisy dne </t>
    </r>
    <r>
      <rPr>
        <b/>
        <sz val="10"/>
        <color indexed="10"/>
        <rFont val="Arial"/>
        <family val="2"/>
      </rPr>
      <t xml:space="preserve">xxx. </t>
    </r>
  </si>
  <si>
    <t>počet měsíců</t>
  </si>
  <si>
    <t>Náklady na projekty DSO</t>
  </si>
  <si>
    <t>projekt</t>
  </si>
  <si>
    <t>náklady celkem</t>
  </si>
  <si>
    <t>dotace</t>
  </si>
  <si>
    <t>náklady DSO</t>
  </si>
  <si>
    <t>BČD</t>
  </si>
  <si>
    <t>LK</t>
  </si>
  <si>
    <t>HBH</t>
  </si>
  <si>
    <t>Slováci</t>
  </si>
  <si>
    <t>Náklady na provoz MAS</t>
  </si>
  <si>
    <t>počet obyvatel</t>
  </si>
  <si>
    <t>Náklady celkem</t>
  </si>
  <si>
    <t>náklady na obyvatele v Kč</t>
  </si>
  <si>
    <t>náklad</t>
  </si>
  <si>
    <t>částka</t>
  </si>
  <si>
    <t>Nositel tradic</t>
  </si>
  <si>
    <t>Kumšt</t>
  </si>
  <si>
    <t>publikování Bystřicko</t>
  </si>
  <si>
    <t>Zpracování žádosti o dotaci pro členy - Kraj Vysočina</t>
  </si>
  <si>
    <t>Zpracování žádosti o dotaci pro nečleny  - Kraj Vysočina</t>
  </si>
  <si>
    <t>Zrpacování strategických a rozvojových dokumentů pro členy</t>
  </si>
  <si>
    <t>Zrpacování strategických a rozvojových dokumentů pro nečleny</t>
  </si>
  <si>
    <t>Zpracování VZMR na služby a dodávky pro členy</t>
  </si>
  <si>
    <t>Zpracování VZMR na služby a dodávky pro nečleny</t>
  </si>
  <si>
    <t>Zpracování VZMR na stavební práce pro členy</t>
  </si>
  <si>
    <t>Zpracování VZMR na stavební práce pro nečleny</t>
  </si>
  <si>
    <t xml:space="preserve">Zrpacování studie proveditelnosti pro členy </t>
  </si>
  <si>
    <t xml:space="preserve">Zrpacování studie proveditelnosti pro nečleny </t>
  </si>
  <si>
    <t>Pronájem velkého hradu pro členy</t>
  </si>
  <si>
    <t>Pronájem velkého hradu pro nečleny</t>
  </si>
  <si>
    <t>Pronájem párty stanu pro členy</t>
  </si>
  <si>
    <t>Pronáje párty stanu pro nečleny</t>
  </si>
  <si>
    <t>Pronájem malého hradu a tramoplíny pro členy</t>
  </si>
  <si>
    <t>Pronájem malého hradu a tramoplíny pro nečleny</t>
  </si>
  <si>
    <t>Cena v Kč</t>
  </si>
  <si>
    <t>Ceník služeb - služba</t>
  </si>
  <si>
    <t>kategorie obce</t>
  </si>
  <si>
    <t xml:space="preserve">počet </t>
  </si>
  <si>
    <t>obec s uvolněným starostou</t>
  </si>
  <si>
    <t>obec s neuvolněným starostou + 1 subjekt</t>
  </si>
  <si>
    <t>obec s uvolněným starostou + 1 subjekt</t>
  </si>
  <si>
    <t>obec s neuvolněným starostou + 2 subjekty</t>
  </si>
  <si>
    <t>obec s uvolněným starostou + 2 subjekty</t>
  </si>
  <si>
    <t xml:space="preserve">Celkem </t>
  </si>
  <si>
    <t>měsíc/subjekt</t>
  </si>
  <si>
    <t>položky</t>
  </si>
  <si>
    <t>měsíční náklady zaměstnanec</t>
  </si>
  <si>
    <t>účetnictví</t>
  </si>
  <si>
    <t>Skorotice</t>
  </si>
  <si>
    <t>rok/subjekt</t>
  </si>
  <si>
    <t>obec s neuvolněným starostou</t>
  </si>
  <si>
    <t>město Bystřice n.P., ZUŠ, MŠ a 2xZŠ</t>
  </si>
  <si>
    <t>Zájezd</t>
  </si>
  <si>
    <t>DPP - Benová</t>
  </si>
  <si>
    <t xml:space="preserve"> 1 celý úvazek + DPP + účetnictví</t>
  </si>
  <si>
    <t>2% z celkových nákladů projektu (do 1 mil Kč včetně) + 1% z nákladů nad stanovený limit 1 mil Kč</t>
  </si>
  <si>
    <t xml:space="preserve">Náklady na provoz DSO - zatím odhadem </t>
  </si>
  <si>
    <t>skutečnost koncem roku</t>
  </si>
  <si>
    <t>Příslušné % bude vybíráno ihned po schválení dotace dle uvedeného ceníku služeb.</t>
  </si>
  <si>
    <t>pověřenec - 38 obcí</t>
  </si>
  <si>
    <t>Pověřenec - 38 obcí</t>
  </si>
  <si>
    <t>v rámci příspěvku 62 Kč / obyvatele</t>
  </si>
  <si>
    <t xml:space="preserve"> příspěvek ve výši 62,- Kč/osoba </t>
  </si>
  <si>
    <t>ZŠ Dalečín</t>
  </si>
  <si>
    <t>Dalečín (jen ZŠ)</t>
  </si>
  <si>
    <t>Zpracování žádosti o dotaci pro členy  - národní (MMR,..)</t>
  </si>
  <si>
    <t>Aktualizace strategických a rozvojových dokumentů pro členy</t>
  </si>
  <si>
    <t>Aktualizace strategických a rozvojových dokumentů pro nečleny</t>
  </si>
  <si>
    <t>zpracování žádosti o dotaci pro nečleny  - národní (MMR,..)</t>
  </si>
  <si>
    <t>Administrace schválené žádosti do ZVA  - národní (MMR,..)</t>
  </si>
  <si>
    <t>Administrace schválené žádosti do ZVA pro nečleny  - národní (MMR,..)</t>
  </si>
  <si>
    <t>2% z cel. nákl. (do 1 mil Kč) + 1% z nákladů nad limit 1 mil. Kč</t>
  </si>
  <si>
    <t>3% z cel. nákl. (do 1 mil Kč) + 2% z nákladů nad limit 1 mil. Kč</t>
  </si>
  <si>
    <t>2022 (62 Kč)</t>
  </si>
  <si>
    <t>Další žádosti pro členy -  MAS, EU</t>
  </si>
  <si>
    <t>Další žádosti pro nečleny - MAS, EU</t>
  </si>
  <si>
    <t>1 úvazek: 46 830 superhrubá, 35 000 hrubá, 28 220 čistá</t>
  </si>
  <si>
    <t>výše členských příspěvků - 62 Kč</t>
  </si>
  <si>
    <t>po odečtení nákladů na zaměstnance</t>
  </si>
  <si>
    <t>neuskutečněno</t>
  </si>
  <si>
    <t>Náklady na provoz Koruny Vysočiny</t>
  </si>
  <si>
    <t xml:space="preserve">Oprava atrakcí </t>
  </si>
  <si>
    <t>po odečtu nákladů na níže uvedené položky</t>
  </si>
  <si>
    <t>po přičtení příjmů z vybavení a ceníku služeb</t>
  </si>
  <si>
    <t>Pozn. uvedené částky neobsahují financování GDPR, bude vybíráno v rámci neinvestičního transferu od obcí a to 1 x ročně (viz. list Financování GDPR)</t>
  </si>
  <si>
    <t>neinvestiční transfer obce</t>
  </si>
  <si>
    <t>Pronájem nůžkového stanu 3 x 4,5m pro členy</t>
  </si>
  <si>
    <t>Pronájem nůžkového stanu 3 x 4,5m pro nečleny</t>
  </si>
  <si>
    <t>Členský příspěvěk se stropem pro Bystřici</t>
  </si>
  <si>
    <t>38 obcí + 21 škol a školek = 59 subjektů celkem</t>
  </si>
  <si>
    <t>pro rok 2023</t>
  </si>
  <si>
    <t>2023 (62 Kč)</t>
  </si>
  <si>
    <t>185 770 / 38 = cca 4889 Kč</t>
  </si>
  <si>
    <t>62 Kč/ob. + 4889 Kč</t>
  </si>
  <si>
    <t>zaokrouhleno</t>
  </si>
  <si>
    <t>Členské příspěvky v roce 2022</t>
  </si>
  <si>
    <t>Rozdíl (2023-2022)</t>
  </si>
  <si>
    <t>rok 2023 - MB</t>
  </si>
  <si>
    <t>Náklady od 1.1.2023 - 31.12.2023</t>
  </si>
  <si>
    <t>bez BnP (platí samostatně)</t>
  </si>
  <si>
    <t>Náklady celkem na provoz 2022</t>
  </si>
  <si>
    <t>zbývá na pokrytí výdajů níže</t>
  </si>
  <si>
    <t>odhadem</t>
  </si>
  <si>
    <t>mimořádné členské / přefakturace</t>
  </si>
  <si>
    <t>Náklady celkem na projekty v roce 2022</t>
  </si>
  <si>
    <t>možná bude navýšení</t>
  </si>
  <si>
    <t>platíme nyní ročně</t>
  </si>
  <si>
    <t xml:space="preserve">od 1.4.2020 přistoupily nově ZŠ Dalečín a obec Prosetín </t>
  </si>
  <si>
    <t>od 1.10.2021 přistoupila ZŠ a MŠ Unčín</t>
  </si>
  <si>
    <t>Vysvětlení</t>
  </si>
  <si>
    <t>záleží na tom, zda budeme podávat opět dotaci MMR</t>
  </si>
  <si>
    <r>
      <t>Uvedený počet obyvatel jednotlivých členských obcí mikroregionu Bystřicko</t>
    </r>
    <r>
      <rPr>
        <sz val="10"/>
        <rFont val="Arial"/>
        <family val="2"/>
      </rPr>
      <t xml:space="preserve"> vychází z dokumentu </t>
    </r>
    <r>
      <rPr>
        <i/>
        <sz val="10"/>
        <rFont val="Arial"/>
        <family val="2"/>
      </rPr>
      <t>Počet obyvatel v obcích - k 1.1.2022</t>
    </r>
    <r>
      <rPr>
        <sz val="10"/>
        <rFont val="Arial"/>
        <family val="2"/>
      </rPr>
      <t>, který je umístění na webových stránkách ČSÚ na adrese:https://www.czso.cz/csu/czso/pocet-obyvatel-v-obcich-k-112022</t>
    </r>
  </si>
  <si>
    <t>cca 15 tis. Na DPP Samková</t>
  </si>
  <si>
    <t>DPP - Samková</t>
  </si>
  <si>
    <t>podobně v roce 2023</t>
  </si>
  <si>
    <t>Pronájem středního hradu</t>
  </si>
  <si>
    <t>T-mobile</t>
  </si>
  <si>
    <t>IT, programy</t>
  </si>
  <si>
    <t>školení, pohoštění, cestovné</t>
  </si>
  <si>
    <t>pojistka, materiál, BÚ, pošta, daně, věcné dary</t>
  </si>
  <si>
    <t>ostatní nákupy</t>
  </si>
  <si>
    <t>při zohlednění příjmů z ceníku a vybavení (nutné dokrýt z rezervy z minulých let)</t>
  </si>
  <si>
    <t>původní</t>
  </si>
  <si>
    <t xml:space="preserve">zatím v realizaci, nahlášeno 59 čtení, započtena i částka za nákup knih (letos to bylo 15 tis.Kč) </t>
  </si>
  <si>
    <t>318 000 Kč/rok</t>
  </si>
  <si>
    <t>Navrženo zvýšení o 1 500 Kč (3x500/subjekt) = 26 500 Kč/měsíc</t>
  </si>
  <si>
    <t>neinvestiční transfer obce celkem (GDPR + kompenzace za Bystřici 4889 Kč)</t>
  </si>
  <si>
    <t>kompenzace obcí za Bystřici n. P.  pro rok 2023</t>
  </si>
  <si>
    <t xml:space="preserve">Smlouva na částku 25 tis. Kč/měsíčně byla s panem Šnekem sepsána dne 11.12.2019, tudíž od té doby přistoupily výše uvedené 3 nové subjekty. </t>
  </si>
  <si>
    <t>tato částka je hrazena zvlášť jako neinvestiční transfer obce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</si>
</sst>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_ ;\-#,##0\ "/>
    <numFmt numFmtId="171" formatCode="#,##0\ &quot;Kč&quot;"/>
    <numFmt numFmtId="172" formatCode="[$-405]dddd\ d\.\ mmmm\ yyyy"/>
    <numFmt numFmtId="173" formatCode="[$¥€-2]\ #\ ##,000_);[Red]\([$€-2]\ #\ ##,000\)"/>
    <numFmt numFmtId="174" formatCode="0.0000"/>
    <numFmt numFmtId="175" formatCode="0.000"/>
    <numFmt numFmtId="176" formatCode="#,##0_ ;[Red]\-#,##0\ "/>
    <numFmt numFmtId="177" formatCode="#,##0.0"/>
  </numFmts>
  <fonts count="82">
    <font>
      <sz val="10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0"/>
      <color indexed="10"/>
      <name val="Arial"/>
      <family val="2"/>
    </font>
    <font>
      <b/>
      <sz val="11"/>
      <name val="Arial CE"/>
      <family val="0"/>
    </font>
    <font>
      <b/>
      <sz val="18"/>
      <name val="Arial CE"/>
      <family val="0"/>
    </font>
    <font>
      <sz val="11"/>
      <name val="Arial CE"/>
      <family val="0"/>
    </font>
    <font>
      <b/>
      <sz val="14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sz val="16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color indexed="10"/>
      <name val="Arial CE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 CE"/>
      <family val="0"/>
    </font>
    <font>
      <sz val="10"/>
      <color rgb="FFFF0000"/>
      <name val="Arial"/>
      <family val="2"/>
    </font>
    <font>
      <sz val="10"/>
      <color rgb="FFFF0000"/>
      <name val="Arial CE"/>
      <family val="2"/>
    </font>
    <font>
      <b/>
      <sz val="12"/>
      <color rgb="FFFF0000"/>
      <name val="Arial CE"/>
      <family val="0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4" tint="-0.24997000396251678"/>
      <name val="Arial"/>
      <family val="2"/>
    </font>
    <font>
      <b/>
      <sz val="14"/>
      <color rgb="FFFF0000"/>
      <name val="Arial"/>
      <family val="2"/>
    </font>
    <font>
      <b/>
      <i/>
      <sz val="10"/>
      <color rgb="FFFF0000"/>
      <name val="Arial"/>
      <family val="2"/>
    </font>
    <font>
      <b/>
      <u val="single"/>
      <sz val="12"/>
      <color rgb="FFFF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36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3" fontId="2" fillId="34" borderId="13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2" fillId="35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7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14" xfId="0" applyFont="1" applyBorder="1" applyAlignment="1">
      <alignment/>
    </xf>
    <xf numFmtId="0" fontId="70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8" fontId="7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2" fillId="0" borderId="0" xfId="0" applyFont="1" applyAlignment="1">
      <alignment/>
    </xf>
    <xf numFmtId="0" fontId="73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36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0" fontId="70" fillId="0" borderId="26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5" fillId="0" borderId="0" xfId="0" applyFont="1" applyFill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6" fillId="37" borderId="0" xfId="0" applyFont="1" applyFill="1" applyAlignment="1">
      <alignment/>
    </xf>
    <xf numFmtId="13" fontId="0" fillId="0" borderId="0" xfId="0" applyNumberFormat="1" applyAlignment="1">
      <alignment/>
    </xf>
    <xf numFmtId="8" fontId="76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3" fontId="76" fillId="35" borderId="13" xfId="0" applyNumberFormat="1" applyFont="1" applyFill="1" applyBorder="1" applyAlignment="1">
      <alignment horizontal="right" vertical="center"/>
    </xf>
    <xf numFmtId="0" fontId="0" fillId="38" borderId="0" xfId="0" applyFill="1" applyAlignment="1">
      <alignment/>
    </xf>
    <xf numFmtId="0" fontId="7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2" fillId="38" borderId="13" xfId="0" applyNumberFormat="1" applyFont="1" applyFill="1" applyBorder="1" applyAlignment="1">
      <alignment horizontal="right" vertical="center"/>
    </xf>
    <xf numFmtId="0" fontId="6" fillId="38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18" xfId="0" applyNumberForma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9" xfId="0" applyFont="1" applyBorder="1" applyAlignment="1">
      <alignment/>
    </xf>
    <xf numFmtId="0" fontId="6" fillId="39" borderId="13" xfId="0" applyFont="1" applyFill="1" applyBorder="1" applyAlignment="1">
      <alignment horizontal="center" vertical="center" wrapText="1"/>
    </xf>
    <xf numFmtId="3" fontId="72" fillId="0" borderId="26" xfId="0" applyNumberFormat="1" applyFont="1" applyBorder="1" applyAlignment="1">
      <alignment/>
    </xf>
    <xf numFmtId="3" fontId="72" fillId="0" borderId="14" xfId="0" applyNumberFormat="1" applyFont="1" applyBorder="1" applyAlignment="1">
      <alignment/>
    </xf>
    <xf numFmtId="3" fontId="6" fillId="39" borderId="14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3" fontId="76" fillId="35" borderId="1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6" fontId="11" fillId="33" borderId="13" xfId="0" applyNumberFormat="1" applyFont="1" applyFill="1" applyBorder="1" applyAlignment="1">
      <alignment horizontal="center" vertical="center" wrapText="1"/>
    </xf>
    <xf numFmtId="0" fontId="0" fillId="38" borderId="0" xfId="0" applyFont="1" applyFill="1" applyAlignment="1">
      <alignment/>
    </xf>
    <xf numFmtId="0" fontId="0" fillId="0" borderId="0" xfId="0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3" fillId="0" borderId="29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6" fillId="38" borderId="26" xfId="0" applyNumberFormat="1" applyFont="1" applyFill="1" applyBorder="1" applyAlignment="1">
      <alignment/>
    </xf>
    <xf numFmtId="3" fontId="6" fillId="38" borderId="14" xfId="0" applyNumberFormat="1" applyFont="1" applyFill="1" applyBorder="1" applyAlignment="1">
      <alignment/>
    </xf>
    <xf numFmtId="3" fontId="6" fillId="38" borderId="31" xfId="0" applyNumberFormat="1" applyFont="1" applyFill="1" applyBorder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/>
    </xf>
    <xf numFmtId="6" fontId="6" fillId="0" borderId="0" xfId="0" applyNumberFormat="1" applyFont="1" applyAlignment="1">
      <alignment/>
    </xf>
    <xf numFmtId="0" fontId="0" fillId="40" borderId="0" xfId="0" applyFont="1" applyFill="1" applyAlignment="1">
      <alignment/>
    </xf>
    <xf numFmtId="3" fontId="77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10" xfId="0" applyNumberFormat="1" applyBorder="1" applyAlignment="1">
      <alignment horizontal="right"/>
    </xf>
    <xf numFmtId="3" fontId="4" fillId="13" borderId="0" xfId="0" applyNumberFormat="1" applyFont="1" applyFill="1" applyAlignment="1">
      <alignment wrapText="1"/>
    </xf>
    <xf numFmtId="0" fontId="0" fillId="13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1" xfId="0" applyFill="1" applyBorder="1" applyAlignment="1">
      <alignment wrapText="1"/>
    </xf>
    <xf numFmtId="0" fontId="0" fillId="13" borderId="20" xfId="0" applyFill="1" applyBorder="1" applyAlignment="1">
      <alignment/>
    </xf>
    <xf numFmtId="0" fontId="78" fillId="13" borderId="11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33" xfId="0" applyFont="1" applyFill="1" applyBorder="1" applyAlignment="1">
      <alignment/>
    </xf>
    <xf numFmtId="3" fontId="77" fillId="13" borderId="0" xfId="0" applyNumberFormat="1" applyFont="1" applyFill="1" applyAlignment="1">
      <alignment wrapText="1"/>
    </xf>
    <xf numFmtId="4" fontId="4" fillId="0" borderId="0" xfId="0" applyNumberFormat="1" applyFont="1" applyAlignment="1">
      <alignment wrapText="1"/>
    </xf>
    <xf numFmtId="3" fontId="79" fillId="38" borderId="13" xfId="0" applyNumberFormat="1" applyFont="1" applyFill="1" applyBorder="1" applyAlignment="1">
      <alignment wrapText="1"/>
    </xf>
    <xf numFmtId="0" fontId="23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34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40" borderId="28" xfId="0" applyFill="1" applyBorder="1" applyAlignment="1">
      <alignment/>
    </xf>
    <xf numFmtId="0" fontId="0" fillId="0" borderId="35" xfId="0" applyBorder="1" applyAlignment="1">
      <alignment/>
    </xf>
    <xf numFmtId="176" fontId="11" fillId="0" borderId="0" xfId="0" applyNumberFormat="1" applyFont="1" applyFill="1" applyBorder="1" applyAlignment="1">
      <alignment horizontal="center" vertical="center" wrapText="1"/>
    </xf>
    <xf numFmtId="3" fontId="76" fillId="35" borderId="0" xfId="0" applyNumberFormat="1" applyFont="1" applyFill="1" applyBorder="1" applyAlignment="1">
      <alignment horizontal="center" vertical="center"/>
    </xf>
    <xf numFmtId="6" fontId="80" fillId="0" borderId="0" xfId="0" applyNumberFormat="1" applyFont="1" applyFill="1" applyBorder="1" applyAlignment="1">
      <alignment horizontal="center" vertical="center" wrapText="1"/>
    </xf>
    <xf numFmtId="0" fontId="0" fillId="36" borderId="14" xfId="0" applyFill="1" applyBorder="1" applyAlignment="1">
      <alignment/>
    </xf>
    <xf numFmtId="0" fontId="0" fillId="36" borderId="31" xfId="0" applyFill="1" applyBorder="1" applyAlignment="1">
      <alignment/>
    </xf>
    <xf numFmtId="0" fontId="77" fillId="36" borderId="36" xfId="0" applyFont="1" applyFill="1" applyBorder="1" applyAlignment="1">
      <alignment/>
    </xf>
    <xf numFmtId="0" fontId="4" fillId="36" borderId="37" xfId="0" applyFont="1" applyFill="1" applyBorder="1" applyAlignment="1">
      <alignment horizontal="center"/>
    </xf>
    <xf numFmtId="0" fontId="0" fillId="36" borderId="38" xfId="0" applyFill="1" applyBorder="1" applyAlignment="1">
      <alignment/>
    </xf>
    <xf numFmtId="0" fontId="0" fillId="36" borderId="24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2" fillId="36" borderId="3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36" borderId="39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" fontId="18" fillId="0" borderId="41" xfId="0" applyNumberFormat="1" applyFont="1" applyBorder="1" applyAlignment="1">
      <alignment horizontal="center" vertical="center" wrapText="1"/>
    </xf>
    <xf numFmtId="3" fontId="18" fillId="0" borderId="42" xfId="0" applyNumberFormat="1" applyFont="1" applyBorder="1" applyAlignment="1">
      <alignment horizontal="center" vertical="center" wrapText="1"/>
    </xf>
    <xf numFmtId="3" fontId="71" fillId="0" borderId="37" xfId="0" applyNumberFormat="1" applyFont="1" applyBorder="1" applyAlignment="1">
      <alignment horizontal="center"/>
    </xf>
    <xf numFmtId="3" fontId="71" fillId="0" borderId="40" xfId="0" applyNumberFormat="1" applyFont="1" applyBorder="1" applyAlignment="1">
      <alignment horizontal="center"/>
    </xf>
    <xf numFmtId="3" fontId="74" fillId="0" borderId="0" xfId="0" applyNumberFormat="1" applyFont="1" applyBorder="1" applyAlignment="1">
      <alignment horizontal="center"/>
    </xf>
    <xf numFmtId="3" fontId="74" fillId="0" borderId="37" xfId="0" applyNumberFormat="1" applyFont="1" applyBorder="1" applyAlignment="1">
      <alignment horizontal="center"/>
    </xf>
    <xf numFmtId="3" fontId="74" fillId="0" borderId="40" xfId="0" applyNumberFormat="1" applyFont="1" applyBorder="1" applyAlignment="1">
      <alignment horizontal="center"/>
    </xf>
    <xf numFmtId="0" fontId="20" fillId="39" borderId="41" xfId="0" applyFont="1" applyFill="1" applyBorder="1" applyAlignment="1">
      <alignment horizontal="center" vertical="center"/>
    </xf>
    <xf numFmtId="0" fontId="20" fillId="39" borderId="43" xfId="0" applyFont="1" applyFill="1" applyBorder="1" applyAlignment="1">
      <alignment horizontal="center" vertical="center"/>
    </xf>
    <xf numFmtId="0" fontId="20" fillId="39" borderId="42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41" xfId="0" applyNumberFormat="1" applyFont="1" applyFill="1" applyBorder="1" applyAlignment="1">
      <alignment horizontal="center"/>
    </xf>
    <xf numFmtId="3" fontId="18" fillId="0" borderId="42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3" fontId="18" fillId="0" borderId="39" xfId="0" applyNumberFormat="1" applyFon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/>
    </xf>
    <xf numFmtId="3" fontId="71" fillId="0" borderId="0" xfId="0" applyNumberFormat="1" applyFont="1" applyBorder="1" applyAlignment="1">
      <alignment horizontal="center"/>
    </xf>
    <xf numFmtId="0" fontId="0" fillId="13" borderId="28" xfId="0" applyFont="1" applyFill="1" applyBorder="1" applyAlignment="1">
      <alignment horizontal="center"/>
    </xf>
    <xf numFmtId="0" fontId="0" fillId="13" borderId="49" xfId="0" applyFont="1" applyFill="1" applyBorder="1" applyAlignment="1">
      <alignment horizontal="center"/>
    </xf>
    <xf numFmtId="0" fontId="2" fillId="13" borderId="37" xfId="0" applyFont="1" applyFill="1" applyBorder="1" applyAlignment="1">
      <alignment horizontal="center"/>
    </xf>
    <xf numFmtId="0" fontId="2" fillId="13" borderId="50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0" fillId="13" borderId="24" xfId="0" applyFont="1" applyFill="1" applyBorder="1" applyAlignment="1">
      <alignment horizontal="center"/>
    </xf>
    <xf numFmtId="0" fontId="0" fillId="13" borderId="54" xfId="0" applyFont="1" applyFill="1" applyBorder="1" applyAlignment="1">
      <alignment horizontal="center"/>
    </xf>
    <xf numFmtId="0" fontId="0" fillId="13" borderId="55" xfId="0" applyFont="1" applyFill="1" applyBorder="1" applyAlignment="1">
      <alignment horizontal="center"/>
    </xf>
    <xf numFmtId="0" fontId="0" fillId="40" borderId="24" xfId="0" applyFont="1" applyFill="1" applyBorder="1" applyAlignment="1">
      <alignment horizontal="center"/>
    </xf>
    <xf numFmtId="0" fontId="0" fillId="40" borderId="54" xfId="0" applyFont="1" applyFill="1" applyBorder="1" applyAlignment="1">
      <alignment horizontal="center"/>
    </xf>
    <xf numFmtId="0" fontId="0" fillId="40" borderId="5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0" fillId="13" borderId="39" xfId="0" applyFont="1" applyFill="1" applyBorder="1" applyAlignment="1">
      <alignment horizontal="center"/>
    </xf>
    <xf numFmtId="0" fontId="0" fillId="13" borderId="33" xfId="0" applyFont="1" applyFill="1" applyBorder="1" applyAlignment="1">
      <alignment horizontal="center"/>
    </xf>
    <xf numFmtId="0" fontId="0" fillId="40" borderId="28" xfId="0" applyFont="1" applyFill="1" applyBorder="1" applyAlignment="1">
      <alignment horizontal="center"/>
    </xf>
    <xf numFmtId="0" fontId="0" fillId="40" borderId="49" xfId="0" applyFont="1" applyFill="1" applyBorder="1" applyAlignment="1">
      <alignment horizontal="center"/>
    </xf>
    <xf numFmtId="0" fontId="0" fillId="13" borderId="38" xfId="0" applyFont="1" applyFill="1" applyBorder="1" applyAlignment="1">
      <alignment horizontal="center"/>
    </xf>
    <xf numFmtId="0" fontId="0" fillId="13" borderId="58" xfId="0" applyFont="1" applyFill="1" applyBorder="1" applyAlignment="1">
      <alignment horizontal="center"/>
    </xf>
    <xf numFmtId="0" fontId="0" fillId="13" borderId="29" xfId="0" applyFont="1" applyFill="1" applyBorder="1" applyAlignment="1">
      <alignment horizontal="center"/>
    </xf>
    <xf numFmtId="0" fontId="6" fillId="38" borderId="0" xfId="0" applyFont="1" applyFill="1" applyAlignment="1">
      <alignment horizontal="center"/>
    </xf>
    <xf numFmtId="0" fontId="5" fillId="0" borderId="0" xfId="36" applyAlignment="1" applyProtection="1">
      <alignment horizontal="center"/>
      <protection/>
    </xf>
    <xf numFmtId="0" fontId="6" fillId="34" borderId="44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5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3" fontId="81" fillId="0" borderId="41" xfId="0" applyNumberFormat="1" applyFont="1" applyBorder="1" applyAlignment="1">
      <alignment horizontal="center"/>
    </xf>
    <xf numFmtId="3" fontId="81" fillId="0" borderId="42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60" xfId="0" applyNumberFormat="1" applyFont="1" applyBorder="1" applyAlignment="1">
      <alignment horizontal="center"/>
    </xf>
    <xf numFmtId="0" fontId="74" fillId="38" borderId="50" xfId="0" applyFont="1" applyFill="1" applyBorder="1" applyAlignment="1">
      <alignment horizontal="center" vertical="center"/>
    </xf>
    <xf numFmtId="0" fontId="74" fillId="38" borderId="4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6" fontId="11" fillId="33" borderId="26" xfId="0" applyNumberFormat="1" applyFont="1" applyFill="1" applyBorder="1" applyAlignment="1">
      <alignment horizontal="center" vertical="center" wrapText="1"/>
    </xf>
    <xf numFmtId="6" fontId="11" fillId="33" borderId="31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3" fontId="0" fillId="0" borderId="59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0" fontId="2" fillId="38" borderId="61" xfId="0" applyFont="1" applyFill="1" applyBorder="1" applyAlignment="1">
      <alignment horizontal="center" vertical="center"/>
    </xf>
    <xf numFmtId="0" fontId="2" fillId="38" borderId="53" xfId="0" applyFont="1" applyFill="1" applyBorder="1" applyAlignment="1">
      <alignment horizontal="center" vertical="center"/>
    </xf>
    <xf numFmtId="0" fontId="2" fillId="38" borderId="62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4" fillId="38" borderId="51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38" borderId="53" xfId="0" applyFont="1" applyFill="1" applyBorder="1" applyAlignment="1">
      <alignment horizontal="center" vertical="center"/>
    </xf>
    <xf numFmtId="0" fontId="4" fillId="38" borderId="63" xfId="0" applyFont="1" applyFill="1" applyBorder="1" applyAlignment="1">
      <alignment horizontal="center" vertical="center"/>
    </xf>
    <xf numFmtId="0" fontId="4" fillId="38" borderId="64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3" fontId="0" fillId="0" borderId="59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0" fillId="36" borderId="65" xfId="0" applyFill="1" applyBorder="1" applyAlignment="1">
      <alignment/>
    </xf>
    <xf numFmtId="0" fontId="4" fillId="36" borderId="13" xfId="0" applyFont="1" applyFill="1" applyBorder="1" applyAlignment="1">
      <alignment horizontal="center"/>
    </xf>
    <xf numFmtId="0" fontId="72" fillId="40" borderId="0" xfId="0" applyFont="1" applyFill="1" applyAlignment="1">
      <alignment/>
    </xf>
    <xf numFmtId="0" fontId="0" fillId="40" borderId="0" xfId="0" applyFill="1" applyAlignment="1">
      <alignment/>
    </xf>
    <xf numFmtId="0" fontId="70" fillId="40" borderId="37" xfId="0" applyFont="1" applyFill="1" applyBorder="1" applyAlignment="1">
      <alignment vertical="center"/>
    </xf>
    <xf numFmtId="0" fontId="70" fillId="40" borderId="50" xfId="0" applyFont="1" applyFill="1" applyBorder="1" applyAlignment="1">
      <alignment vertical="center" wrapText="1"/>
    </xf>
    <xf numFmtId="0" fontId="72" fillId="40" borderId="50" xfId="0" applyFont="1" applyFill="1" applyBorder="1" applyAlignment="1">
      <alignment/>
    </xf>
    <xf numFmtId="0" fontId="70" fillId="40" borderId="13" xfId="0" applyFont="1" applyFill="1" applyBorder="1" applyAlignment="1">
      <alignment horizontal="center"/>
    </xf>
    <xf numFmtId="0" fontId="52" fillId="40" borderId="0" xfId="0" applyFont="1" applyFill="1" applyBorder="1" applyAlignment="1">
      <alignment horizontal="center"/>
    </xf>
    <xf numFmtId="6" fontId="80" fillId="33" borderId="66" xfId="0" applyNumberFormat="1" applyFont="1" applyFill="1" applyBorder="1" applyAlignment="1">
      <alignment horizontal="center" vertical="center" wrapText="1"/>
    </xf>
    <xf numFmtId="6" fontId="80" fillId="33" borderId="48" xfId="0" applyNumberFormat="1" applyFont="1" applyFill="1" applyBorder="1" applyAlignment="1">
      <alignment horizontal="center" vertical="center" wrapText="1"/>
    </xf>
    <xf numFmtId="176" fontId="11" fillId="0" borderId="67" xfId="0" applyNumberFormat="1" applyFont="1" applyFill="1" applyBorder="1" applyAlignment="1">
      <alignment horizontal="center" vertical="center" wrapText="1"/>
    </xf>
    <xf numFmtId="3" fontId="72" fillId="0" borderId="65" xfId="0" applyNumberFormat="1" applyFont="1" applyFill="1" applyBorder="1" applyAlignment="1">
      <alignment horizontal="center"/>
    </xf>
    <xf numFmtId="3" fontId="72" fillId="0" borderId="14" xfId="0" applyNumberFormat="1" applyFont="1" applyFill="1" applyBorder="1" applyAlignment="1">
      <alignment horizontal="center"/>
    </xf>
    <xf numFmtId="3" fontId="72" fillId="0" borderId="46" xfId="0" applyNumberFormat="1" applyFont="1" applyFill="1" applyBorder="1" applyAlignment="1">
      <alignment horizontal="center"/>
    </xf>
    <xf numFmtId="0" fontId="6" fillId="40" borderId="0" xfId="0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6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3.140625" style="0" customWidth="1"/>
    <col min="3" max="3" width="47.00390625" style="0" customWidth="1"/>
    <col min="4" max="4" width="56.421875" style="0" customWidth="1"/>
  </cols>
  <sheetData>
    <row r="1" spans="2:4" ht="15">
      <c r="B1" s="145"/>
      <c r="C1" s="145"/>
      <c r="D1" s="35"/>
    </row>
    <row r="2" ht="13.5" thickBot="1"/>
    <row r="3" spans="1:4" ht="23.25" thickBot="1">
      <c r="A3" s="148" t="s">
        <v>101</v>
      </c>
      <c r="B3" s="149"/>
      <c r="C3" s="150"/>
      <c r="D3" s="56"/>
    </row>
    <row r="4" spans="1:3" ht="15.75" thickBot="1">
      <c r="A4" s="151" t="s">
        <v>92</v>
      </c>
      <c r="B4" s="139" t="s">
        <v>144</v>
      </c>
      <c r="C4" s="140"/>
    </row>
    <row r="5" spans="1:3" ht="12.75">
      <c r="A5" s="152"/>
      <c r="B5" s="154" t="s">
        <v>145</v>
      </c>
      <c r="C5" s="155"/>
    </row>
    <row r="6" spans="1:3" ht="13.5" thickBot="1">
      <c r="A6" s="153"/>
      <c r="B6" s="156"/>
      <c r="C6" s="157"/>
    </row>
    <row r="7" spans="1:5" ht="13.5">
      <c r="A7" s="44" t="s">
        <v>93</v>
      </c>
      <c r="B7" s="141">
        <v>46830</v>
      </c>
      <c r="C7" s="142"/>
      <c r="D7" s="16" t="s">
        <v>123</v>
      </c>
      <c r="E7" s="16"/>
    </row>
    <row r="8" spans="1:4" ht="14.25" thickBot="1">
      <c r="A8" s="19" t="s">
        <v>46</v>
      </c>
      <c r="B8" s="158">
        <v>12</v>
      </c>
      <c r="C8" s="159"/>
      <c r="D8" s="16"/>
    </row>
    <row r="9" spans="1:3" ht="14.25" thickBot="1">
      <c r="A9" s="22" t="s">
        <v>1</v>
      </c>
      <c r="B9" s="143">
        <f>B7*B8</f>
        <v>561960</v>
      </c>
      <c r="C9" s="144"/>
    </row>
    <row r="10" spans="1:4" ht="14.25" thickBot="1">
      <c r="A10" s="44" t="s">
        <v>100</v>
      </c>
      <c r="B10" s="141">
        <v>10000</v>
      </c>
      <c r="C10" s="142"/>
      <c r="D10" s="16"/>
    </row>
    <row r="11" spans="1:3" ht="14.25" thickBot="1">
      <c r="A11" s="19" t="s">
        <v>46</v>
      </c>
      <c r="B11" s="141">
        <v>12</v>
      </c>
      <c r="C11" s="142"/>
    </row>
    <row r="12" spans="1:3" ht="14.25" thickBot="1">
      <c r="A12" s="22" t="s">
        <v>41</v>
      </c>
      <c r="B12" s="143">
        <f>B11*B10</f>
        <v>120000</v>
      </c>
      <c r="C12" s="144">
        <f>B11*B10</f>
        <v>120000</v>
      </c>
    </row>
    <row r="13" spans="1:4" ht="13.5">
      <c r="A13" s="20" t="s">
        <v>94</v>
      </c>
      <c r="B13" s="160">
        <v>7000</v>
      </c>
      <c r="C13" s="161"/>
      <c r="D13" s="65"/>
    </row>
    <row r="14" spans="1:3" ht="14.25" thickBot="1">
      <c r="A14" s="21" t="s">
        <v>46</v>
      </c>
      <c r="B14" s="158">
        <v>12</v>
      </c>
      <c r="C14" s="159"/>
    </row>
    <row r="15" spans="1:3" ht="14.25" thickBot="1">
      <c r="A15" s="23" t="s">
        <v>41</v>
      </c>
      <c r="B15" s="143">
        <f>B13*B14</f>
        <v>84000</v>
      </c>
      <c r="C15" s="144"/>
    </row>
    <row r="17" spans="1:3" ht="13.5" thickBot="1">
      <c r="A17" s="113" t="s">
        <v>160</v>
      </c>
      <c r="B17" s="163">
        <v>15000</v>
      </c>
      <c r="C17" s="164" t="s">
        <v>159</v>
      </c>
    </row>
    <row r="18" spans="1:4" ht="15.75" thickBot="1">
      <c r="A18" s="18"/>
      <c r="B18" s="146">
        <f>B9+B15+B12+B17</f>
        <v>780960</v>
      </c>
      <c r="C18" s="147"/>
      <c r="D18" s="55" t="s">
        <v>108</v>
      </c>
    </row>
    <row r="19" spans="1:4" ht="12.75">
      <c r="A19" s="18"/>
      <c r="B19" s="18"/>
      <c r="C19" s="18"/>
      <c r="D19" s="18"/>
    </row>
    <row r="20" spans="1:4" ht="22.5">
      <c r="A20" s="162"/>
      <c r="B20" s="162"/>
      <c r="C20" s="162"/>
      <c r="D20" s="18"/>
    </row>
    <row r="21" spans="1:4" ht="15">
      <c r="A21" s="165"/>
      <c r="B21" s="166"/>
      <c r="C21" s="166"/>
      <c r="D21" s="18"/>
    </row>
    <row r="22" spans="1:4" ht="12.75">
      <c r="A22" s="165"/>
      <c r="B22" s="167"/>
      <c r="C22" s="167"/>
      <c r="D22" s="18"/>
    </row>
    <row r="23" spans="1:4" ht="12.75">
      <c r="A23" s="165"/>
      <c r="B23" s="167"/>
      <c r="C23" s="167"/>
      <c r="D23" s="18"/>
    </row>
    <row r="24" spans="1:4" ht="13.5">
      <c r="A24" s="59"/>
      <c r="B24" s="168"/>
      <c r="C24" s="168"/>
      <c r="D24" s="18"/>
    </row>
    <row r="25" spans="1:4" ht="13.5">
      <c r="A25" s="60"/>
      <c r="B25" s="169"/>
      <c r="C25" s="169"/>
      <c r="D25" s="18"/>
    </row>
    <row r="26" spans="1:4" ht="13.5">
      <c r="A26" s="60"/>
      <c r="B26" s="170"/>
      <c r="C26" s="170"/>
      <c r="D26" s="18"/>
    </row>
    <row r="27" spans="1:4" ht="13.5">
      <c r="A27" s="59"/>
      <c r="B27" s="168"/>
      <c r="C27" s="168"/>
      <c r="D27" s="18"/>
    </row>
    <row r="28" spans="1:4" ht="14.25" thickBot="1">
      <c r="A28" s="60"/>
      <c r="B28" s="168"/>
      <c r="C28" s="168"/>
      <c r="D28" s="18"/>
    </row>
    <row r="29" spans="1:4" ht="13.5">
      <c r="A29" s="60"/>
      <c r="B29" s="170"/>
      <c r="C29" s="170"/>
      <c r="D29" s="18"/>
    </row>
    <row r="30" spans="1:4" ht="13.5">
      <c r="A30" s="61"/>
      <c r="B30" s="169"/>
      <c r="C30" s="169"/>
      <c r="D30" s="18"/>
    </row>
    <row r="31" spans="1:4" ht="13.5">
      <c r="A31" s="62"/>
      <c r="B31" s="169"/>
      <c r="C31" s="169"/>
      <c r="D31" s="18"/>
    </row>
    <row r="32" spans="1:4" ht="13.5">
      <c r="A32" s="62"/>
      <c r="B32" s="170"/>
      <c r="C32" s="170"/>
      <c r="D32" s="18"/>
    </row>
    <row r="33" spans="1:4" ht="15">
      <c r="A33" s="18"/>
      <c r="B33" s="145"/>
      <c r="C33" s="145"/>
      <c r="D33" s="24"/>
    </row>
    <row r="34" spans="1:4" ht="12.75">
      <c r="A34" s="18"/>
      <c r="B34" s="18"/>
      <c r="C34" s="18"/>
      <c r="D34" s="18"/>
    </row>
    <row r="35" spans="1:4" ht="12.75">
      <c r="A35" s="18"/>
      <c r="B35" s="18"/>
      <c r="C35" s="18"/>
      <c r="D35" s="18"/>
    </row>
    <row r="36" spans="1:4" ht="12.75">
      <c r="A36" s="18"/>
      <c r="B36" s="18"/>
      <c r="C36" s="18"/>
      <c r="D36" s="18"/>
    </row>
    <row r="37" spans="1:4" ht="22.5">
      <c r="A37" s="162"/>
      <c r="B37" s="162"/>
      <c r="C37" s="162"/>
      <c r="D37" s="18"/>
    </row>
    <row r="38" spans="1:4" ht="15">
      <c r="A38" s="165"/>
      <c r="B38" s="166"/>
      <c r="C38" s="166"/>
      <c r="D38" s="18"/>
    </row>
    <row r="39" spans="1:4" ht="12.75">
      <c r="A39" s="165"/>
      <c r="B39" s="167"/>
      <c r="C39" s="167"/>
      <c r="D39" s="18"/>
    </row>
    <row r="40" spans="1:4" ht="12.75">
      <c r="A40" s="165"/>
      <c r="B40" s="167"/>
      <c r="C40" s="167"/>
      <c r="D40" s="18"/>
    </row>
    <row r="41" spans="1:4" ht="13.5">
      <c r="A41" s="59"/>
      <c r="B41" s="168"/>
      <c r="C41" s="168"/>
      <c r="D41" s="18"/>
    </row>
    <row r="42" spans="1:4" ht="13.5">
      <c r="A42" s="60"/>
      <c r="B42" s="169"/>
      <c r="C42" s="169"/>
      <c r="D42" s="18"/>
    </row>
    <row r="43" spans="1:4" ht="13.5">
      <c r="A43" s="60"/>
      <c r="B43" s="170"/>
      <c r="C43" s="170"/>
      <c r="D43" s="18"/>
    </row>
    <row r="44" spans="1:4" ht="13.5">
      <c r="A44" s="61"/>
      <c r="B44" s="169"/>
      <c r="C44" s="169"/>
      <c r="D44" s="18"/>
    </row>
    <row r="45" spans="1:4" ht="13.5">
      <c r="A45" s="62"/>
      <c r="B45" s="169"/>
      <c r="C45" s="169"/>
      <c r="D45" s="18"/>
    </row>
    <row r="46" spans="1:4" ht="13.5">
      <c r="A46" s="62"/>
      <c r="B46" s="170"/>
      <c r="C46" s="170"/>
      <c r="D46" s="18"/>
    </row>
    <row r="47" spans="1:4" ht="15">
      <c r="A47" s="18"/>
      <c r="B47" s="145"/>
      <c r="C47" s="145"/>
      <c r="D47" s="24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18"/>
      <c r="B50" s="18"/>
      <c r="C50" s="18"/>
      <c r="D50" s="18"/>
    </row>
    <row r="51" spans="1:4" ht="12.75">
      <c r="A51" s="18"/>
      <c r="B51" s="18"/>
      <c r="C51" s="18"/>
      <c r="D51" s="18"/>
    </row>
    <row r="52" spans="1:4" ht="12.75">
      <c r="A52" s="18"/>
      <c r="B52" s="18"/>
      <c r="C52" s="18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4" ht="12.75">
      <c r="A57" s="18"/>
      <c r="B57" s="18"/>
      <c r="C57" s="18"/>
      <c r="D57" s="18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  <row r="60" spans="1:4" ht="12.75">
      <c r="A60" s="18"/>
      <c r="B60" s="18"/>
      <c r="C60" s="18"/>
      <c r="D60" s="18"/>
    </row>
    <row r="61" spans="1:4" ht="12.75">
      <c r="A61" s="18"/>
      <c r="B61" s="18"/>
      <c r="C61" s="18"/>
      <c r="D61" s="18"/>
    </row>
    <row r="62" spans="1:4" ht="12.75">
      <c r="A62" s="18"/>
      <c r="B62" s="18"/>
      <c r="C62" s="18"/>
      <c r="D62" s="18"/>
    </row>
  </sheetData>
  <sheetProtection/>
  <mergeCells count="41">
    <mergeCell ref="B47:C47"/>
    <mergeCell ref="B41:C41"/>
    <mergeCell ref="B42:C42"/>
    <mergeCell ref="B43:C43"/>
    <mergeCell ref="B44:C44"/>
    <mergeCell ref="B45:C45"/>
    <mergeCell ref="B46:C46"/>
    <mergeCell ref="A38:A40"/>
    <mergeCell ref="B38:C38"/>
    <mergeCell ref="B39:C40"/>
    <mergeCell ref="B26:C26"/>
    <mergeCell ref="B27:C27"/>
    <mergeCell ref="B28:C28"/>
    <mergeCell ref="B29:C29"/>
    <mergeCell ref="B30:C30"/>
    <mergeCell ref="B31:C31"/>
    <mergeCell ref="B32:C32"/>
    <mergeCell ref="A21:A23"/>
    <mergeCell ref="B21:C21"/>
    <mergeCell ref="B22:C23"/>
    <mergeCell ref="B24:C24"/>
    <mergeCell ref="B25:C25"/>
    <mergeCell ref="A37:C37"/>
    <mergeCell ref="B33:C33"/>
    <mergeCell ref="B8:C8"/>
    <mergeCell ref="B9:C9"/>
    <mergeCell ref="B13:C13"/>
    <mergeCell ref="B14:C14"/>
    <mergeCell ref="B15:C15"/>
    <mergeCell ref="A20:C20"/>
    <mergeCell ref="B17:C17"/>
    <mergeCell ref="B4:C4"/>
    <mergeCell ref="B10:C10"/>
    <mergeCell ref="B11:C11"/>
    <mergeCell ref="B12:C12"/>
    <mergeCell ref="B1:C1"/>
    <mergeCell ref="B18:C18"/>
    <mergeCell ref="A3:C3"/>
    <mergeCell ref="A4:A6"/>
    <mergeCell ref="B5:C6"/>
    <mergeCell ref="B7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4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5.57421875" style="0" customWidth="1"/>
    <col min="2" max="2" width="21.00390625" style="0" customWidth="1"/>
    <col min="3" max="3" width="12.57421875" style="0" customWidth="1"/>
    <col min="4" max="4" width="31.421875" style="94" customWidth="1"/>
    <col min="5" max="5" width="13.57421875" style="0" customWidth="1"/>
  </cols>
  <sheetData>
    <row r="1" spans="1:4" ht="15">
      <c r="A1" s="190" t="s">
        <v>124</v>
      </c>
      <c r="B1" s="190"/>
      <c r="C1" s="190"/>
      <c r="D1" s="92">
        <v>1206718</v>
      </c>
    </row>
    <row r="2" spans="1:12" ht="15">
      <c r="A2" s="33" t="s">
        <v>125</v>
      </c>
      <c r="B2" s="32"/>
      <c r="C2" s="32"/>
      <c r="D2" s="93">
        <f>D1-780960</f>
        <v>425758</v>
      </c>
      <c r="E2" s="64" t="s">
        <v>148</v>
      </c>
      <c r="F2" s="79"/>
      <c r="G2" s="79"/>
      <c r="H2" s="91"/>
      <c r="I2" s="91"/>
      <c r="J2" s="91"/>
      <c r="K2" s="91"/>
      <c r="L2" s="91"/>
    </row>
    <row r="3" spans="1:4" ht="15">
      <c r="A3" s="199" t="s">
        <v>129</v>
      </c>
      <c r="B3" s="200"/>
      <c r="D3" s="114">
        <f>D2-E16-D22-D28-D40</f>
        <v>-134401</v>
      </c>
    </row>
    <row r="4" spans="1:15" ht="15.75" thickBot="1">
      <c r="A4" s="199" t="s">
        <v>130</v>
      </c>
      <c r="B4" s="200"/>
      <c r="D4" s="102">
        <f>55000+50000</f>
        <v>105000</v>
      </c>
      <c r="E4" s="298"/>
      <c r="F4" s="298"/>
      <c r="G4" s="298"/>
      <c r="H4" s="298"/>
      <c r="I4" s="298"/>
      <c r="J4" s="298"/>
      <c r="K4" s="286"/>
      <c r="L4" s="286"/>
      <c r="M4" s="286"/>
      <c r="N4" s="286"/>
      <c r="O4" s="286"/>
    </row>
    <row r="5" spans="1:15" ht="18" thickBot="1">
      <c r="A5" s="111"/>
      <c r="B5" s="112"/>
      <c r="D5" s="116">
        <f>D4+D3</f>
        <v>-29401</v>
      </c>
      <c r="E5" s="64" t="s">
        <v>168</v>
      </c>
      <c r="F5" s="64"/>
      <c r="G5" s="64"/>
      <c r="H5" s="64"/>
      <c r="I5" s="64"/>
      <c r="J5" s="64"/>
      <c r="K5" s="58"/>
      <c r="L5" s="58"/>
      <c r="M5" s="58"/>
      <c r="N5" s="58"/>
      <c r="O5" s="58"/>
    </row>
    <row r="6" ht="13.5" thickBot="1"/>
    <row r="7" spans="1:5" ht="18" thickBot="1">
      <c r="A7" s="201" t="s">
        <v>47</v>
      </c>
      <c r="B7" s="202"/>
      <c r="C7" s="202"/>
      <c r="D7" s="202"/>
      <c r="E7" s="203"/>
    </row>
    <row r="8" spans="1:5" ht="12.75">
      <c r="A8" s="108" t="s">
        <v>48</v>
      </c>
      <c r="B8" s="109" t="s">
        <v>49</v>
      </c>
      <c r="C8" s="109" t="s">
        <v>50</v>
      </c>
      <c r="D8" s="109" t="s">
        <v>150</v>
      </c>
      <c r="E8" s="110" t="s">
        <v>51</v>
      </c>
    </row>
    <row r="9" spans="1:6" ht="12.75">
      <c r="A9" s="26" t="s">
        <v>52</v>
      </c>
      <c r="B9" s="101">
        <v>159300</v>
      </c>
      <c r="C9" s="25">
        <v>80000</v>
      </c>
      <c r="D9" s="95">
        <v>41300</v>
      </c>
      <c r="E9" s="66">
        <f>B9-C9-D9+15000</f>
        <v>53000</v>
      </c>
      <c r="F9" s="16" t="s">
        <v>170</v>
      </c>
    </row>
    <row r="10" spans="1:6" ht="12.75">
      <c r="A10" s="26" t="s">
        <v>53</v>
      </c>
      <c r="B10" s="97">
        <v>438625</v>
      </c>
      <c r="C10" s="97">
        <v>60000</v>
      </c>
      <c r="D10" s="98">
        <v>311165</v>
      </c>
      <c r="E10" s="42">
        <f>B10-C10-D10</f>
        <v>67460</v>
      </c>
      <c r="F10" s="16"/>
    </row>
    <row r="11" spans="1:6" ht="12.75">
      <c r="A11" s="28" t="s">
        <v>54</v>
      </c>
      <c r="B11" s="25">
        <v>60000</v>
      </c>
      <c r="C11" s="25">
        <v>14000</v>
      </c>
      <c r="D11" s="95">
        <v>14000</v>
      </c>
      <c r="E11" s="27">
        <f>B11-C11-D11</f>
        <v>32000</v>
      </c>
      <c r="F11" s="16" t="s">
        <v>149</v>
      </c>
    </row>
    <row r="12" spans="1:5" ht="12.75">
      <c r="A12" s="29" t="s">
        <v>62</v>
      </c>
      <c r="B12" s="30">
        <v>7500</v>
      </c>
      <c r="C12" s="30"/>
      <c r="D12" s="96"/>
      <c r="E12" s="31">
        <v>7500</v>
      </c>
    </row>
    <row r="13" spans="1:5" ht="12.75">
      <c r="A13" s="29" t="s">
        <v>63</v>
      </c>
      <c r="B13" s="30">
        <v>10000</v>
      </c>
      <c r="C13" s="30"/>
      <c r="D13" s="96"/>
      <c r="E13" s="31">
        <v>10000</v>
      </c>
    </row>
    <row r="14" spans="1:6" ht="12.75">
      <c r="A14" s="29" t="s">
        <v>99</v>
      </c>
      <c r="B14" s="103" t="s">
        <v>126</v>
      </c>
      <c r="C14" s="104"/>
      <c r="D14" s="105"/>
      <c r="E14" s="106"/>
      <c r="F14" s="16" t="s">
        <v>157</v>
      </c>
    </row>
    <row r="15" spans="1:6" ht="13.5" thickBot="1">
      <c r="A15" s="29" t="s">
        <v>55</v>
      </c>
      <c r="B15" s="104">
        <v>50246</v>
      </c>
      <c r="C15" s="107">
        <v>2000</v>
      </c>
      <c r="D15" s="107">
        <v>7350</v>
      </c>
      <c r="E15" s="106">
        <v>50000</v>
      </c>
      <c r="F15" s="16"/>
    </row>
    <row r="16" spans="1:7" ht="14.25" thickBot="1">
      <c r="A16" s="204" t="s">
        <v>151</v>
      </c>
      <c r="B16" s="205"/>
      <c r="C16" s="205"/>
      <c r="D16" s="206"/>
      <c r="E16" s="99">
        <f>SUM(E9:E15)</f>
        <v>219960</v>
      </c>
      <c r="F16" s="79" t="s">
        <v>161</v>
      </c>
      <c r="G16" s="58"/>
    </row>
    <row r="18" ht="13.5" thickBot="1"/>
    <row r="19" spans="1:5" ht="17.25">
      <c r="A19" s="191" t="s">
        <v>56</v>
      </c>
      <c r="B19" s="192"/>
      <c r="C19" s="192"/>
      <c r="D19" s="192"/>
      <c r="E19" s="193"/>
    </row>
    <row r="20" spans="1:5" ht="12.75">
      <c r="A20" s="194" t="s">
        <v>59</v>
      </c>
      <c r="B20" s="195"/>
      <c r="C20" s="196"/>
      <c r="D20" s="197">
        <v>5</v>
      </c>
      <c r="E20" s="198"/>
    </row>
    <row r="21" spans="1:5" ht="13.5" thickBot="1">
      <c r="A21" s="194" t="s">
        <v>57</v>
      </c>
      <c r="B21" s="195"/>
      <c r="C21" s="196"/>
      <c r="D21" s="207">
        <v>19463</v>
      </c>
      <c r="E21" s="208"/>
    </row>
    <row r="22" spans="1:6" ht="14.25" thickBot="1">
      <c r="A22" s="211" t="s">
        <v>58</v>
      </c>
      <c r="B22" s="212"/>
      <c r="C22" s="213"/>
      <c r="D22" s="209">
        <f>D20*D21</f>
        <v>97315</v>
      </c>
      <c r="E22" s="210"/>
      <c r="F22" s="13"/>
    </row>
    <row r="24" ht="13.5" thickBot="1"/>
    <row r="25" spans="1:5" ht="17.25">
      <c r="A25" s="191" t="s">
        <v>127</v>
      </c>
      <c r="B25" s="192"/>
      <c r="C25" s="192"/>
      <c r="D25" s="192"/>
      <c r="E25" s="193"/>
    </row>
    <row r="26" spans="1:5" ht="12.75">
      <c r="A26" s="194" t="s">
        <v>59</v>
      </c>
      <c r="B26" s="195"/>
      <c r="C26" s="196"/>
      <c r="D26" s="197">
        <v>3</v>
      </c>
      <c r="E26" s="198"/>
    </row>
    <row r="27" spans="1:6" ht="13.5" thickBot="1">
      <c r="A27" s="194" t="s">
        <v>57</v>
      </c>
      <c r="B27" s="195"/>
      <c r="C27" s="196"/>
      <c r="D27" s="207">
        <v>11628</v>
      </c>
      <c r="E27" s="208"/>
      <c r="F27" s="16" t="s">
        <v>146</v>
      </c>
    </row>
    <row r="28" spans="1:6" ht="14.25" thickBot="1">
      <c r="A28" s="211" t="s">
        <v>58</v>
      </c>
      <c r="B28" s="212"/>
      <c r="C28" s="213"/>
      <c r="D28" s="209">
        <f>D26*D27</f>
        <v>34884</v>
      </c>
      <c r="E28" s="210"/>
      <c r="F28" s="13"/>
    </row>
    <row r="30" ht="13.5" thickBot="1"/>
    <row r="31" spans="1:8" ht="17.25">
      <c r="A31" s="176" t="s">
        <v>103</v>
      </c>
      <c r="B31" s="177"/>
      <c r="C31" s="177"/>
      <c r="D31" s="177"/>
      <c r="E31" s="178"/>
      <c r="F31" s="53" t="s">
        <v>104</v>
      </c>
      <c r="G31" s="53"/>
      <c r="H31" s="53"/>
    </row>
    <row r="32" spans="1:5" ht="12.75">
      <c r="A32" s="179" t="s">
        <v>60</v>
      </c>
      <c r="B32" s="180"/>
      <c r="C32" s="181"/>
      <c r="D32" s="182" t="s">
        <v>61</v>
      </c>
      <c r="E32" s="183"/>
    </row>
    <row r="33" spans="1:5" ht="12.75">
      <c r="A33" s="184" t="s">
        <v>166</v>
      </c>
      <c r="B33" s="185"/>
      <c r="C33" s="186"/>
      <c r="D33" s="171">
        <v>65000</v>
      </c>
      <c r="E33" s="172"/>
    </row>
    <row r="34" spans="1:10" ht="12.75">
      <c r="A34" s="187" t="s">
        <v>64</v>
      </c>
      <c r="B34" s="188"/>
      <c r="C34" s="189"/>
      <c r="D34" s="216">
        <v>50000</v>
      </c>
      <c r="E34" s="217"/>
      <c r="F34" s="16" t="s">
        <v>152</v>
      </c>
      <c r="I34">
        <f>11855.67*4</f>
        <v>47422.68</v>
      </c>
      <c r="J34" s="16" t="s">
        <v>153</v>
      </c>
    </row>
    <row r="35" spans="1:5" ht="12.75">
      <c r="A35" s="184" t="s">
        <v>165</v>
      </c>
      <c r="B35" s="185"/>
      <c r="C35" s="186"/>
      <c r="D35" s="171">
        <v>17000</v>
      </c>
      <c r="E35" s="172"/>
    </row>
    <row r="36" spans="1:5" ht="12.75">
      <c r="A36" s="184" t="s">
        <v>128</v>
      </c>
      <c r="B36" s="185"/>
      <c r="C36" s="186"/>
      <c r="D36" s="171">
        <v>20000</v>
      </c>
      <c r="E36" s="172"/>
    </row>
    <row r="37" spans="1:5" ht="12.75">
      <c r="A37" s="171" t="s">
        <v>164</v>
      </c>
      <c r="B37" s="185"/>
      <c r="C37" s="186"/>
      <c r="D37" s="171">
        <v>18000</v>
      </c>
      <c r="E37" s="172"/>
    </row>
    <row r="38" spans="1:5" ht="12.75">
      <c r="A38" s="218" t="s">
        <v>163</v>
      </c>
      <c r="B38" s="219"/>
      <c r="C38" s="220"/>
      <c r="D38" s="171">
        <v>8000</v>
      </c>
      <c r="E38" s="172"/>
    </row>
    <row r="39" spans="1:5" ht="13.5" thickBot="1">
      <c r="A39" s="214" t="s">
        <v>167</v>
      </c>
      <c r="B39" s="215"/>
      <c r="C39" s="215"/>
      <c r="D39" s="171">
        <v>30000</v>
      </c>
      <c r="E39" s="172"/>
    </row>
    <row r="40" spans="1:5" ht="14.25" thickBot="1">
      <c r="A40" s="173" t="s">
        <v>147</v>
      </c>
      <c r="B40" s="174"/>
      <c r="C40" s="175"/>
      <c r="D40" s="174">
        <f>SUM(D33:E39)</f>
        <v>208000</v>
      </c>
      <c r="E40" s="175"/>
    </row>
    <row r="42" ht="15">
      <c r="D42" s="115">
        <f>D40+D28+D22+E16</f>
        <v>560159</v>
      </c>
    </row>
    <row r="43" ht="13.5">
      <c r="G43" s="117"/>
    </row>
  </sheetData>
  <sheetProtection/>
  <mergeCells count="38">
    <mergeCell ref="A39:C39"/>
    <mergeCell ref="D39:E39"/>
    <mergeCell ref="A28:C28"/>
    <mergeCell ref="D28:E28"/>
    <mergeCell ref="D35:E35"/>
    <mergeCell ref="D33:E33"/>
    <mergeCell ref="D34:E34"/>
    <mergeCell ref="D38:E38"/>
    <mergeCell ref="A38:C38"/>
    <mergeCell ref="A36:C36"/>
    <mergeCell ref="D36:E36"/>
    <mergeCell ref="D21:E21"/>
    <mergeCell ref="A27:C27"/>
    <mergeCell ref="D27:E27"/>
    <mergeCell ref="D22:E22"/>
    <mergeCell ref="A25:E25"/>
    <mergeCell ref="A26:C26"/>
    <mergeCell ref="D26:E26"/>
    <mergeCell ref="A22:C22"/>
    <mergeCell ref="A1:C1"/>
    <mergeCell ref="A19:E19"/>
    <mergeCell ref="A20:C20"/>
    <mergeCell ref="A21:C21"/>
    <mergeCell ref="D20:E20"/>
    <mergeCell ref="A3:B3"/>
    <mergeCell ref="A4:B4"/>
    <mergeCell ref="A7:E7"/>
    <mergeCell ref="A16:D16"/>
    <mergeCell ref="D37:E37"/>
    <mergeCell ref="A40:C40"/>
    <mergeCell ref="D40:E40"/>
    <mergeCell ref="A31:E31"/>
    <mergeCell ref="A32:C32"/>
    <mergeCell ref="D32:E32"/>
    <mergeCell ref="A33:C33"/>
    <mergeCell ref="A34:C34"/>
    <mergeCell ref="A35:C35"/>
    <mergeCell ref="A37:C3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5"/>
  <sheetViews>
    <sheetView tabSelected="1" zoomScale="90" zoomScaleNormal="90" zoomScalePageLayoutView="0" workbookViewId="0" topLeftCell="A1">
      <selection activeCell="L14" sqref="L14"/>
    </sheetView>
  </sheetViews>
  <sheetFormatPr defaultColWidth="9.140625" defaultRowHeight="12.75"/>
  <cols>
    <col min="1" max="1" width="29.28125" style="0" customWidth="1"/>
    <col min="2" max="2" width="10.28125" style="0" customWidth="1"/>
    <col min="3" max="5" width="12.28125" style="0" customWidth="1"/>
    <col min="6" max="6" width="13.57421875" style="0" customWidth="1"/>
    <col min="7" max="7" width="18.7109375" style="0" customWidth="1"/>
    <col min="9" max="9" width="17.00390625" style="0" customWidth="1"/>
    <col min="10" max="10" width="11.140625" style="0" customWidth="1"/>
    <col min="11" max="11" width="12.28125" style="0" customWidth="1"/>
    <col min="14" max="14" width="9.57421875" style="0" bestFit="1" customWidth="1"/>
    <col min="16" max="16" width="11.7109375" style="0" customWidth="1"/>
  </cols>
  <sheetData>
    <row r="1" spans="1:5" ht="21.75" thickBot="1">
      <c r="A1" s="235" t="s">
        <v>36</v>
      </c>
      <c r="B1" s="236"/>
      <c r="C1" s="236"/>
      <c r="D1" s="236"/>
      <c r="E1" s="236"/>
    </row>
    <row r="2" spans="1:16" ht="21">
      <c r="A2" s="226" t="s">
        <v>137</v>
      </c>
      <c r="B2" s="226"/>
      <c r="C2" s="226"/>
      <c r="D2" s="226"/>
      <c r="E2" s="226"/>
      <c r="I2" s="229" t="s">
        <v>131</v>
      </c>
      <c r="J2" s="230"/>
      <c r="K2" s="230"/>
      <c r="L2" s="230"/>
      <c r="M2" s="230"/>
      <c r="N2" s="230"/>
      <c r="O2" s="230"/>
      <c r="P2" s="231"/>
    </row>
    <row r="3" spans="1:16" ht="15.75" thickBot="1">
      <c r="A3" s="225" t="s">
        <v>109</v>
      </c>
      <c r="B3" s="225"/>
      <c r="C3" s="225"/>
      <c r="D3" s="225"/>
      <c r="E3" s="225"/>
      <c r="I3" s="232"/>
      <c r="J3" s="233"/>
      <c r="K3" s="233"/>
      <c r="L3" s="233"/>
      <c r="M3" s="233"/>
      <c r="N3" s="233"/>
      <c r="O3" s="233"/>
      <c r="P3" s="234"/>
    </row>
    <row r="4" spans="1:4" ht="13.5" thickBot="1">
      <c r="A4" s="237"/>
      <c r="B4" s="237"/>
      <c r="C4" s="238"/>
      <c r="D4" s="14"/>
    </row>
    <row r="5" spans="1:7" ht="39.75" customHeight="1" thickBot="1">
      <c r="A5" s="239" t="s">
        <v>0</v>
      </c>
      <c r="B5" s="242" t="s">
        <v>43</v>
      </c>
      <c r="C5" s="240" t="s">
        <v>42</v>
      </c>
      <c r="D5" s="241"/>
      <c r="E5" s="223" t="s">
        <v>44</v>
      </c>
      <c r="G5" s="71" t="s">
        <v>135</v>
      </c>
    </row>
    <row r="6" spans="1:7" ht="13.5" thickBot="1">
      <c r="A6" s="239"/>
      <c r="B6" s="243"/>
      <c r="C6" s="78" t="s">
        <v>120</v>
      </c>
      <c r="D6" s="78" t="s">
        <v>138</v>
      </c>
      <c r="E6" s="224"/>
      <c r="F6" s="54"/>
      <c r="G6" s="51" t="s">
        <v>140</v>
      </c>
    </row>
    <row r="7" spans="1:8" ht="14.25" thickBot="1">
      <c r="A7" s="5" t="s">
        <v>2</v>
      </c>
      <c r="B7" s="5">
        <v>276</v>
      </c>
      <c r="C7" s="81">
        <v>17670</v>
      </c>
      <c r="D7" s="85">
        <f>B7*62</f>
        <v>17112</v>
      </c>
      <c r="E7" s="83">
        <f aca="true" t="shared" si="0" ref="E7:E46">D7-C7</f>
        <v>-558</v>
      </c>
      <c r="F7" s="8"/>
      <c r="G7" s="72">
        <f>B7*62+4889</f>
        <v>22001</v>
      </c>
      <c r="H7" s="77"/>
    </row>
    <row r="8" spans="1:7" ht="14.25" thickBot="1">
      <c r="A8" s="3" t="s">
        <v>3</v>
      </c>
      <c r="B8" s="3">
        <v>268</v>
      </c>
      <c r="C8" s="82">
        <v>16678</v>
      </c>
      <c r="D8" s="86">
        <f aca="true" t="shared" si="1" ref="D8:D45">B8*62</f>
        <v>16616</v>
      </c>
      <c r="E8" s="83">
        <f t="shared" si="0"/>
        <v>-62</v>
      </c>
      <c r="F8" s="8"/>
      <c r="G8" s="72">
        <f>B8*62+4889</f>
        <v>21505</v>
      </c>
    </row>
    <row r="9" spans="1:7" ht="13.5">
      <c r="A9" s="3" t="s">
        <v>4</v>
      </c>
      <c r="B9" s="3">
        <v>186</v>
      </c>
      <c r="C9" s="82">
        <v>11780</v>
      </c>
      <c r="D9" s="86">
        <f t="shared" si="1"/>
        <v>11532</v>
      </c>
      <c r="E9" s="83">
        <f t="shared" si="0"/>
        <v>-248</v>
      </c>
      <c r="F9" s="8"/>
      <c r="G9" s="72">
        <f>B9*62+4889</f>
        <v>16421</v>
      </c>
    </row>
    <row r="10" spans="1:14" ht="13.5">
      <c r="A10" s="3" t="s">
        <v>5</v>
      </c>
      <c r="B10" s="3">
        <v>7835</v>
      </c>
      <c r="C10" s="82">
        <v>494884</v>
      </c>
      <c r="D10" s="86">
        <f t="shared" si="1"/>
        <v>485770</v>
      </c>
      <c r="E10" s="83">
        <f t="shared" si="0"/>
        <v>-9114</v>
      </c>
      <c r="F10" s="8"/>
      <c r="G10" s="74">
        <v>300000</v>
      </c>
      <c r="H10" s="88" t="s">
        <v>139</v>
      </c>
      <c r="I10" s="89"/>
      <c r="J10" s="88" t="s">
        <v>174</v>
      </c>
      <c r="K10" s="88"/>
      <c r="L10" s="88"/>
      <c r="M10" s="89"/>
      <c r="N10" s="75"/>
    </row>
    <row r="11" spans="1:7" ht="13.5">
      <c r="A11" s="3" t="s">
        <v>37</v>
      </c>
      <c r="B11" s="3">
        <v>177</v>
      </c>
      <c r="C11" s="82">
        <v>10726</v>
      </c>
      <c r="D11" s="86">
        <f t="shared" si="1"/>
        <v>10974</v>
      </c>
      <c r="E11" s="83">
        <f t="shared" si="0"/>
        <v>248</v>
      </c>
      <c r="F11" s="8"/>
      <c r="G11" s="73">
        <f>B11*62+4889</f>
        <v>15863</v>
      </c>
    </row>
    <row r="12" spans="1:7" ht="13.5">
      <c r="A12" s="3" t="s">
        <v>6</v>
      </c>
      <c r="B12" s="3">
        <v>649</v>
      </c>
      <c r="C12" s="82">
        <v>40300</v>
      </c>
      <c r="D12" s="86">
        <f t="shared" si="1"/>
        <v>40238</v>
      </c>
      <c r="E12" s="83">
        <f t="shared" si="0"/>
        <v>-62</v>
      </c>
      <c r="F12" s="8"/>
      <c r="G12" s="73">
        <f aca="true" t="shared" si="2" ref="G12:G45">B12*62+4889</f>
        <v>45127</v>
      </c>
    </row>
    <row r="13" spans="1:10" ht="13.5">
      <c r="A13" s="3" t="s">
        <v>7</v>
      </c>
      <c r="B13" s="3">
        <v>575</v>
      </c>
      <c r="C13" s="82">
        <v>37014</v>
      </c>
      <c r="D13" s="86">
        <f t="shared" si="1"/>
        <v>35650</v>
      </c>
      <c r="E13" s="83">
        <f t="shared" si="0"/>
        <v>-1364</v>
      </c>
      <c r="F13" s="8"/>
      <c r="G13" s="73">
        <f t="shared" si="2"/>
        <v>40539</v>
      </c>
      <c r="J13" s="77">
        <f>D10-300000</f>
        <v>185770</v>
      </c>
    </row>
    <row r="14" spans="1:13" ht="13.5">
      <c r="A14" s="3" t="s">
        <v>8</v>
      </c>
      <c r="B14" s="3">
        <v>80</v>
      </c>
      <c r="C14" s="82">
        <v>4650</v>
      </c>
      <c r="D14" s="86">
        <f t="shared" si="1"/>
        <v>4960</v>
      </c>
      <c r="E14" s="83">
        <f t="shared" si="0"/>
        <v>310</v>
      </c>
      <c r="F14" s="8"/>
      <c r="G14" s="73">
        <f t="shared" si="2"/>
        <v>9849</v>
      </c>
      <c r="J14">
        <f>J13/38</f>
        <v>4888.684210526316</v>
      </c>
      <c r="K14" s="16" t="s">
        <v>141</v>
      </c>
      <c r="L14" s="90">
        <v>4889</v>
      </c>
      <c r="M14" s="16" t="s">
        <v>176</v>
      </c>
    </row>
    <row r="15" spans="1:7" ht="13.5">
      <c r="A15" s="3" t="s">
        <v>9</v>
      </c>
      <c r="B15" s="3">
        <v>39</v>
      </c>
      <c r="C15" s="82">
        <v>2480</v>
      </c>
      <c r="D15" s="86">
        <f t="shared" si="1"/>
        <v>2418</v>
      </c>
      <c r="E15" s="83">
        <f t="shared" si="0"/>
        <v>-62</v>
      </c>
      <c r="F15" s="8"/>
      <c r="G15" s="73">
        <f t="shared" si="2"/>
        <v>7307</v>
      </c>
    </row>
    <row r="16" spans="1:7" ht="13.5">
      <c r="A16" s="3" t="s">
        <v>10</v>
      </c>
      <c r="B16" s="3">
        <v>259</v>
      </c>
      <c r="C16" s="82">
        <v>16120</v>
      </c>
      <c r="D16" s="86">
        <f t="shared" si="1"/>
        <v>16058</v>
      </c>
      <c r="E16" s="83">
        <f t="shared" si="0"/>
        <v>-62</v>
      </c>
      <c r="F16" s="8"/>
      <c r="G16" s="73">
        <f t="shared" si="2"/>
        <v>20947</v>
      </c>
    </row>
    <row r="17" spans="1:7" ht="13.5">
      <c r="A17" s="3" t="s">
        <v>11</v>
      </c>
      <c r="B17" s="3">
        <v>391</v>
      </c>
      <c r="C17" s="82">
        <v>24552</v>
      </c>
      <c r="D17" s="86">
        <f t="shared" si="1"/>
        <v>24242</v>
      </c>
      <c r="E17" s="83">
        <f t="shared" si="0"/>
        <v>-310</v>
      </c>
      <c r="F17" s="8"/>
      <c r="G17" s="73">
        <f t="shared" si="2"/>
        <v>29131</v>
      </c>
    </row>
    <row r="18" spans="1:7" ht="13.5">
      <c r="A18" s="3" t="s">
        <v>12</v>
      </c>
      <c r="B18" s="3">
        <v>46</v>
      </c>
      <c r="C18" s="82">
        <v>2852</v>
      </c>
      <c r="D18" s="86">
        <f t="shared" si="1"/>
        <v>2852</v>
      </c>
      <c r="E18" s="83">
        <f t="shared" si="0"/>
        <v>0</v>
      </c>
      <c r="F18" s="8"/>
      <c r="G18" s="73">
        <f t="shared" si="2"/>
        <v>7741</v>
      </c>
    </row>
    <row r="19" spans="1:7" ht="13.5">
      <c r="A19" s="3" t="s">
        <v>38</v>
      </c>
      <c r="B19" s="3">
        <v>45</v>
      </c>
      <c r="C19" s="82">
        <v>2790</v>
      </c>
      <c r="D19" s="86">
        <f t="shared" si="1"/>
        <v>2790</v>
      </c>
      <c r="E19" s="83">
        <f t="shared" si="0"/>
        <v>0</v>
      </c>
      <c r="F19" s="8"/>
      <c r="G19" s="73">
        <f t="shared" si="2"/>
        <v>7679</v>
      </c>
    </row>
    <row r="20" spans="1:7" ht="13.5">
      <c r="A20" s="3" t="s">
        <v>13</v>
      </c>
      <c r="B20" s="3">
        <v>169</v>
      </c>
      <c r="C20" s="82">
        <v>10478</v>
      </c>
      <c r="D20" s="86">
        <f t="shared" si="1"/>
        <v>10478</v>
      </c>
      <c r="E20" s="83">
        <f t="shared" si="0"/>
        <v>0</v>
      </c>
      <c r="F20" s="8"/>
      <c r="G20" s="73">
        <f t="shared" si="2"/>
        <v>15367</v>
      </c>
    </row>
    <row r="21" spans="1:7" ht="13.5">
      <c r="A21" s="3" t="s">
        <v>14</v>
      </c>
      <c r="B21" s="3">
        <v>191</v>
      </c>
      <c r="C21" s="82">
        <v>11656</v>
      </c>
      <c r="D21" s="86">
        <f t="shared" si="1"/>
        <v>11842</v>
      </c>
      <c r="E21" s="83">
        <f t="shared" si="0"/>
        <v>186</v>
      </c>
      <c r="F21" s="8"/>
      <c r="G21" s="73">
        <f t="shared" si="2"/>
        <v>16731</v>
      </c>
    </row>
    <row r="22" spans="1:7" ht="13.5">
      <c r="A22" s="3" t="s">
        <v>15</v>
      </c>
      <c r="B22" s="3">
        <v>365</v>
      </c>
      <c r="C22" s="82">
        <v>23250</v>
      </c>
      <c r="D22" s="86">
        <f t="shared" si="1"/>
        <v>22630</v>
      </c>
      <c r="E22" s="83">
        <f t="shared" si="0"/>
        <v>-620</v>
      </c>
      <c r="F22" s="8"/>
      <c r="G22" s="73">
        <f t="shared" si="2"/>
        <v>27519</v>
      </c>
    </row>
    <row r="23" spans="1:7" ht="13.5">
      <c r="A23" s="3" t="s">
        <v>39</v>
      </c>
      <c r="B23" s="3">
        <v>160</v>
      </c>
      <c r="C23" s="82">
        <v>10354</v>
      </c>
      <c r="D23" s="86">
        <f t="shared" si="1"/>
        <v>9920</v>
      </c>
      <c r="E23" s="83">
        <f t="shared" si="0"/>
        <v>-434</v>
      </c>
      <c r="F23" s="8"/>
      <c r="G23" s="73">
        <f t="shared" si="2"/>
        <v>14809</v>
      </c>
    </row>
    <row r="24" spans="1:7" ht="13.5">
      <c r="A24" s="3" t="s">
        <v>16</v>
      </c>
      <c r="B24" s="3">
        <v>102</v>
      </c>
      <c r="C24" s="82">
        <v>6200</v>
      </c>
      <c r="D24" s="86">
        <f t="shared" si="1"/>
        <v>6324</v>
      </c>
      <c r="E24" s="83">
        <f t="shared" si="0"/>
        <v>124</v>
      </c>
      <c r="F24" s="8"/>
      <c r="G24" s="73">
        <f t="shared" si="2"/>
        <v>11213</v>
      </c>
    </row>
    <row r="25" spans="1:7" ht="13.5">
      <c r="A25" s="3" t="s">
        <v>17</v>
      </c>
      <c r="B25" s="3">
        <v>615</v>
      </c>
      <c r="C25" s="82">
        <v>38378</v>
      </c>
      <c r="D25" s="86">
        <f t="shared" si="1"/>
        <v>38130</v>
      </c>
      <c r="E25" s="83">
        <f t="shared" si="0"/>
        <v>-248</v>
      </c>
      <c r="F25" s="8"/>
      <c r="G25" s="73">
        <f t="shared" si="2"/>
        <v>43019</v>
      </c>
    </row>
    <row r="26" spans="1:7" ht="13.5">
      <c r="A26" s="3" t="s">
        <v>18</v>
      </c>
      <c r="B26" s="3">
        <v>684</v>
      </c>
      <c r="C26" s="82">
        <v>44020</v>
      </c>
      <c r="D26" s="86">
        <f t="shared" si="1"/>
        <v>42408</v>
      </c>
      <c r="E26" s="83">
        <f t="shared" si="0"/>
        <v>-1612</v>
      </c>
      <c r="F26" s="8"/>
      <c r="G26" s="73">
        <f t="shared" si="2"/>
        <v>47297</v>
      </c>
    </row>
    <row r="27" spans="1:7" ht="13.5">
      <c r="A27" s="3" t="s">
        <v>19</v>
      </c>
      <c r="B27" s="3">
        <v>801</v>
      </c>
      <c r="C27" s="82">
        <v>48980</v>
      </c>
      <c r="D27" s="86">
        <f t="shared" si="1"/>
        <v>49662</v>
      </c>
      <c r="E27" s="83">
        <f t="shared" si="0"/>
        <v>682</v>
      </c>
      <c r="F27" s="8"/>
      <c r="G27" s="73">
        <f t="shared" si="2"/>
        <v>54551</v>
      </c>
    </row>
    <row r="28" spans="1:7" ht="13.5">
      <c r="A28" s="3" t="s">
        <v>20</v>
      </c>
      <c r="B28" s="3">
        <v>176</v>
      </c>
      <c r="C28" s="82">
        <v>10912</v>
      </c>
      <c r="D28" s="86">
        <f t="shared" si="1"/>
        <v>10912</v>
      </c>
      <c r="E28" s="83">
        <f t="shared" si="0"/>
        <v>0</v>
      </c>
      <c r="F28" s="8"/>
      <c r="G28" s="73">
        <f t="shared" si="2"/>
        <v>15801</v>
      </c>
    </row>
    <row r="29" spans="1:7" ht="13.5">
      <c r="A29" s="3" t="s">
        <v>95</v>
      </c>
      <c r="B29" s="3">
        <v>118</v>
      </c>
      <c r="C29" s="82">
        <v>7502</v>
      </c>
      <c r="D29" s="86">
        <f>B29*62</f>
        <v>7316</v>
      </c>
      <c r="E29" s="83">
        <f>D29-C29</f>
        <v>-186</v>
      </c>
      <c r="F29" s="8"/>
      <c r="G29" s="73">
        <f t="shared" si="2"/>
        <v>12205</v>
      </c>
    </row>
    <row r="30" spans="1:7" ht="13.5">
      <c r="A30" s="3" t="s">
        <v>21</v>
      </c>
      <c r="B30" s="3">
        <v>127</v>
      </c>
      <c r="C30" s="82">
        <v>8060</v>
      </c>
      <c r="D30" s="86">
        <f>B30*62</f>
        <v>7874</v>
      </c>
      <c r="E30" s="83">
        <f>D30-C30</f>
        <v>-186</v>
      </c>
      <c r="F30" s="8"/>
      <c r="G30" s="73">
        <f t="shared" si="2"/>
        <v>12763</v>
      </c>
    </row>
    <row r="31" spans="1:7" ht="13.5">
      <c r="A31" s="3" t="s">
        <v>22</v>
      </c>
      <c r="B31" s="3">
        <v>838</v>
      </c>
      <c r="C31" s="82">
        <v>51150</v>
      </c>
      <c r="D31" s="86">
        <f t="shared" si="1"/>
        <v>51956</v>
      </c>
      <c r="E31" s="83">
        <f t="shared" si="0"/>
        <v>806</v>
      </c>
      <c r="F31" s="8"/>
      <c r="G31" s="73">
        <f t="shared" si="2"/>
        <v>56845</v>
      </c>
    </row>
    <row r="32" spans="1:7" ht="13.5">
      <c r="A32" s="3" t="s">
        <v>23</v>
      </c>
      <c r="B32" s="3">
        <v>101</v>
      </c>
      <c r="C32" s="82">
        <v>6448</v>
      </c>
      <c r="D32" s="86">
        <f t="shared" si="1"/>
        <v>6262</v>
      </c>
      <c r="E32" s="83">
        <f t="shared" si="0"/>
        <v>-186</v>
      </c>
      <c r="F32" s="8"/>
      <c r="G32" s="73">
        <f t="shared" si="2"/>
        <v>11151</v>
      </c>
    </row>
    <row r="33" spans="1:7" ht="13.5">
      <c r="A33" s="3" t="s">
        <v>24</v>
      </c>
      <c r="B33" s="3">
        <v>157</v>
      </c>
      <c r="C33" s="82">
        <v>10106</v>
      </c>
      <c r="D33" s="86">
        <f t="shared" si="1"/>
        <v>9734</v>
      </c>
      <c r="E33" s="83">
        <f t="shared" si="0"/>
        <v>-372</v>
      </c>
      <c r="F33" s="8"/>
      <c r="G33" s="73">
        <f t="shared" si="2"/>
        <v>14623</v>
      </c>
    </row>
    <row r="34" spans="1:7" ht="13.5">
      <c r="A34" s="3" t="s">
        <v>25</v>
      </c>
      <c r="B34" s="3">
        <v>705</v>
      </c>
      <c r="C34" s="82">
        <v>44082</v>
      </c>
      <c r="D34" s="86">
        <f t="shared" si="1"/>
        <v>43710</v>
      </c>
      <c r="E34" s="83">
        <f t="shared" si="0"/>
        <v>-372</v>
      </c>
      <c r="F34" s="8"/>
      <c r="G34" s="73">
        <f t="shared" si="2"/>
        <v>48599</v>
      </c>
    </row>
    <row r="35" spans="1:7" ht="13.5">
      <c r="A35" s="3" t="s">
        <v>26</v>
      </c>
      <c r="B35" s="3">
        <v>92</v>
      </c>
      <c r="C35" s="82">
        <v>5456</v>
      </c>
      <c r="D35" s="86">
        <f t="shared" si="1"/>
        <v>5704</v>
      </c>
      <c r="E35" s="83">
        <f t="shared" si="0"/>
        <v>248</v>
      </c>
      <c r="F35" s="8"/>
      <c r="G35" s="73">
        <f t="shared" si="2"/>
        <v>10593</v>
      </c>
    </row>
    <row r="36" spans="1:7" ht="13.5">
      <c r="A36" s="3" t="s">
        <v>27</v>
      </c>
      <c r="B36" s="3">
        <v>463</v>
      </c>
      <c r="C36" s="82">
        <v>28954</v>
      </c>
      <c r="D36" s="86">
        <f t="shared" si="1"/>
        <v>28706</v>
      </c>
      <c r="E36" s="83">
        <f t="shared" si="0"/>
        <v>-248</v>
      </c>
      <c r="F36" s="8"/>
      <c r="G36" s="73">
        <f t="shared" si="2"/>
        <v>33595</v>
      </c>
    </row>
    <row r="37" spans="1:7" ht="13.5">
      <c r="A37" s="3" t="s">
        <v>28</v>
      </c>
      <c r="B37" s="3">
        <v>195</v>
      </c>
      <c r="C37" s="82">
        <v>12028</v>
      </c>
      <c r="D37" s="86">
        <f t="shared" si="1"/>
        <v>12090</v>
      </c>
      <c r="E37" s="83">
        <f t="shared" si="0"/>
        <v>62</v>
      </c>
      <c r="F37" s="8"/>
      <c r="G37" s="73">
        <f t="shared" si="2"/>
        <v>16979</v>
      </c>
    </row>
    <row r="38" spans="1:7" ht="13.5">
      <c r="A38" s="3" t="s">
        <v>29</v>
      </c>
      <c r="B38" s="3">
        <v>328</v>
      </c>
      <c r="C38" s="82">
        <v>20398</v>
      </c>
      <c r="D38" s="86">
        <f t="shared" si="1"/>
        <v>20336</v>
      </c>
      <c r="E38" s="83">
        <f t="shared" si="0"/>
        <v>-62</v>
      </c>
      <c r="F38" s="8"/>
      <c r="G38" s="73">
        <f t="shared" si="2"/>
        <v>25225</v>
      </c>
    </row>
    <row r="39" spans="1:7" ht="13.5">
      <c r="A39" s="3" t="s">
        <v>30</v>
      </c>
      <c r="B39" s="3">
        <v>139</v>
      </c>
      <c r="C39" s="82">
        <v>8184</v>
      </c>
      <c r="D39" s="86">
        <f t="shared" si="1"/>
        <v>8618</v>
      </c>
      <c r="E39" s="83">
        <f t="shared" si="0"/>
        <v>434</v>
      </c>
      <c r="F39" s="8"/>
      <c r="G39" s="73">
        <f t="shared" si="2"/>
        <v>13507</v>
      </c>
    </row>
    <row r="40" spans="1:7" ht="13.5">
      <c r="A40" s="3" t="s">
        <v>31</v>
      </c>
      <c r="B40" s="3">
        <v>106</v>
      </c>
      <c r="C40" s="82">
        <v>6510</v>
      </c>
      <c r="D40" s="86">
        <f t="shared" si="1"/>
        <v>6572</v>
      </c>
      <c r="E40" s="83">
        <f t="shared" si="0"/>
        <v>62</v>
      </c>
      <c r="F40" s="8"/>
      <c r="G40" s="73">
        <f t="shared" si="2"/>
        <v>11461</v>
      </c>
    </row>
    <row r="41" spans="1:7" ht="13.5">
      <c r="A41" s="3" t="s">
        <v>32</v>
      </c>
      <c r="B41" s="3">
        <v>167</v>
      </c>
      <c r="C41" s="82">
        <v>9858</v>
      </c>
      <c r="D41" s="86">
        <f t="shared" si="1"/>
        <v>10354</v>
      </c>
      <c r="E41" s="83">
        <f t="shared" si="0"/>
        <v>496</v>
      </c>
      <c r="F41" s="8"/>
      <c r="G41" s="73">
        <f t="shared" si="2"/>
        <v>15243</v>
      </c>
    </row>
    <row r="42" spans="1:7" ht="13.5">
      <c r="A42" s="3" t="s">
        <v>40</v>
      </c>
      <c r="B42" s="3">
        <v>243</v>
      </c>
      <c r="C42" s="82">
        <v>14756</v>
      </c>
      <c r="D42" s="86">
        <f t="shared" si="1"/>
        <v>15066</v>
      </c>
      <c r="E42" s="83">
        <f t="shared" si="0"/>
        <v>310</v>
      </c>
      <c r="F42" s="8"/>
      <c r="G42" s="73">
        <f t="shared" si="2"/>
        <v>19955</v>
      </c>
    </row>
    <row r="43" spans="1:7" ht="13.5">
      <c r="A43" s="3" t="s">
        <v>33</v>
      </c>
      <c r="B43" s="3">
        <v>705</v>
      </c>
      <c r="C43" s="82">
        <v>43586</v>
      </c>
      <c r="D43" s="86">
        <f t="shared" si="1"/>
        <v>43710</v>
      </c>
      <c r="E43" s="83">
        <f t="shared" si="0"/>
        <v>124</v>
      </c>
      <c r="F43" s="8"/>
      <c r="G43" s="73">
        <f t="shared" si="2"/>
        <v>48599</v>
      </c>
    </row>
    <row r="44" spans="1:7" ht="13.5">
      <c r="A44" s="3" t="s">
        <v>34</v>
      </c>
      <c r="B44" s="3">
        <v>659</v>
      </c>
      <c r="C44" s="82">
        <v>40734</v>
      </c>
      <c r="D44" s="86">
        <f t="shared" si="1"/>
        <v>40858</v>
      </c>
      <c r="E44" s="83">
        <f t="shared" si="0"/>
        <v>124</v>
      </c>
      <c r="F44" s="8"/>
      <c r="G44" s="73">
        <f t="shared" si="2"/>
        <v>45747</v>
      </c>
    </row>
    <row r="45" spans="1:7" ht="14.25" thickBot="1">
      <c r="A45" s="4" t="s">
        <v>35</v>
      </c>
      <c r="B45" s="3">
        <v>231</v>
      </c>
      <c r="C45" s="82">
        <v>14694</v>
      </c>
      <c r="D45" s="87">
        <f t="shared" si="1"/>
        <v>14322</v>
      </c>
      <c r="E45" s="84">
        <f t="shared" si="0"/>
        <v>-372</v>
      </c>
      <c r="F45" s="8"/>
      <c r="G45" s="73">
        <f t="shared" si="2"/>
        <v>19211</v>
      </c>
    </row>
    <row r="46" spans="1:13" ht="23.25" customHeight="1" thickBot="1">
      <c r="A46" s="6" t="s">
        <v>1</v>
      </c>
      <c r="B46" s="7">
        <f>SUM(B7:B45)</f>
        <v>19463</v>
      </c>
      <c r="C46" s="15">
        <f>SUM(C7:C45)</f>
        <v>1219230</v>
      </c>
      <c r="D46" s="63">
        <f>SUM(D7:D45)</f>
        <v>1206706</v>
      </c>
      <c r="E46" s="11">
        <f t="shared" si="0"/>
        <v>-12524</v>
      </c>
      <c r="F46" s="13"/>
      <c r="G46" s="57">
        <f>SUM(G7:G45)</f>
        <v>1206718</v>
      </c>
      <c r="H46" s="13"/>
      <c r="M46" s="17"/>
    </row>
    <row r="47" spans="1:13" ht="16.5" customHeight="1">
      <c r="A47" s="1"/>
      <c r="B47" s="1"/>
      <c r="C47" s="2"/>
      <c r="D47" s="2"/>
      <c r="M47" s="50"/>
    </row>
    <row r="48" spans="1:5" ht="39" customHeight="1">
      <c r="A48" s="227" t="s">
        <v>158</v>
      </c>
      <c r="B48" s="228"/>
      <c r="C48" s="228"/>
      <c r="D48" s="228"/>
      <c r="E48" s="228"/>
    </row>
    <row r="49" spans="1:7" ht="12.75">
      <c r="A49" s="222"/>
      <c r="B49" s="222"/>
      <c r="C49" s="222"/>
      <c r="D49" s="222"/>
      <c r="E49" s="222"/>
      <c r="F49" s="222"/>
      <c r="G49" s="222"/>
    </row>
    <row r="50" ht="7.5" customHeight="1">
      <c r="B50" s="9"/>
    </row>
    <row r="51" spans="1:2" ht="13.5">
      <c r="A51" s="12" t="s">
        <v>142</v>
      </c>
      <c r="B51" s="10">
        <f>C46</f>
        <v>1219230</v>
      </c>
    </row>
    <row r="52" spans="1:2" ht="13.5">
      <c r="A52" s="12" t="s">
        <v>143</v>
      </c>
      <c r="B52" s="10">
        <f>-(B51-D46)</f>
        <v>-12524</v>
      </c>
    </row>
    <row r="55" spans="1:5" ht="12.75">
      <c r="A55" s="221" t="s">
        <v>45</v>
      </c>
      <c r="B55" s="221"/>
      <c r="C55" s="221"/>
      <c r="D55" s="221"/>
      <c r="E55" s="221"/>
    </row>
  </sheetData>
  <sheetProtection/>
  <mergeCells count="12">
    <mergeCell ref="I2:P3"/>
    <mergeCell ref="A1:E1"/>
    <mergeCell ref="A4:C4"/>
    <mergeCell ref="A5:A6"/>
    <mergeCell ref="C5:D5"/>
    <mergeCell ref="B5:B6"/>
    <mergeCell ref="A55:E55"/>
    <mergeCell ref="A49:G49"/>
    <mergeCell ref="E5:E6"/>
    <mergeCell ref="A3:E3"/>
    <mergeCell ref="A2:E2"/>
    <mergeCell ref="A48:E4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62"/>
  <sheetViews>
    <sheetView zoomScale="90" zoomScaleNormal="90" zoomScalePageLayoutView="0" workbookViewId="0" topLeftCell="A1">
      <selection activeCell="J31" sqref="J31"/>
    </sheetView>
  </sheetViews>
  <sheetFormatPr defaultColWidth="9.140625" defaultRowHeight="12.75"/>
  <cols>
    <col min="1" max="1" width="46.8515625" style="0" customWidth="1"/>
    <col min="2" max="2" width="22.140625" style="0" customWidth="1"/>
    <col min="3" max="3" width="26.57421875" style="0" customWidth="1"/>
    <col min="4" max="5" width="18.28125" style="0" customWidth="1"/>
    <col min="6" max="6" width="16.7109375" style="0" customWidth="1"/>
    <col min="7" max="7" width="33.28125" style="0" customWidth="1"/>
    <col min="8" max="8" width="15.28125" style="0" customWidth="1"/>
  </cols>
  <sheetData>
    <row r="1" spans="1:7" ht="15">
      <c r="A1" s="45"/>
      <c r="B1" s="45"/>
      <c r="C1" s="47"/>
      <c r="D1" s="47"/>
      <c r="E1" s="48"/>
      <c r="F1" s="46"/>
      <c r="G1" s="45"/>
    </row>
    <row r="2" ht="13.5" thickBot="1"/>
    <row r="3" spans="1:2" ht="15.75" thickBot="1">
      <c r="A3" s="248" t="s">
        <v>107</v>
      </c>
      <c r="B3" s="249"/>
    </row>
    <row r="4" spans="1:4" ht="23.25" thickBot="1">
      <c r="A4" s="250" t="s">
        <v>106</v>
      </c>
      <c r="B4" s="251"/>
      <c r="C4" s="49" t="s">
        <v>136</v>
      </c>
      <c r="D4" s="49"/>
    </row>
    <row r="5" spans="1:2" ht="13.5">
      <c r="A5" s="246">
        <v>26500</v>
      </c>
      <c r="B5" s="247"/>
    </row>
    <row r="6" spans="1:2" ht="14.25" thickBot="1">
      <c r="A6" s="158">
        <v>12</v>
      </c>
      <c r="B6" s="159"/>
    </row>
    <row r="7" spans="1:5" ht="16.5" customHeight="1" thickBot="1">
      <c r="A7" s="244">
        <f>A5*A6</f>
        <v>318000</v>
      </c>
      <c r="B7" s="245"/>
      <c r="C7" s="34"/>
      <c r="D7" s="34"/>
      <c r="E7" s="291"/>
    </row>
    <row r="8" spans="1:6" ht="15.75" thickBot="1">
      <c r="A8" s="37" t="s">
        <v>83</v>
      </c>
      <c r="B8" s="119" t="s">
        <v>84</v>
      </c>
      <c r="C8" s="130" t="s">
        <v>49</v>
      </c>
      <c r="D8" s="284" t="s">
        <v>96</v>
      </c>
      <c r="E8" s="284" t="s">
        <v>91</v>
      </c>
      <c r="F8" s="135" t="s">
        <v>169</v>
      </c>
    </row>
    <row r="9" spans="1:7" ht="12.75">
      <c r="A9" s="26" t="s">
        <v>110</v>
      </c>
      <c r="B9" s="120">
        <v>1</v>
      </c>
      <c r="C9" s="41">
        <v>3960</v>
      </c>
      <c r="D9" s="283">
        <v>3960</v>
      </c>
      <c r="E9" s="283">
        <v>330</v>
      </c>
      <c r="F9" s="42">
        <v>295</v>
      </c>
      <c r="G9" s="45"/>
    </row>
    <row r="10" spans="1:6" ht="12.75">
      <c r="A10" s="36" t="s">
        <v>97</v>
      </c>
      <c r="B10" s="121">
        <v>22</v>
      </c>
      <c r="C10" s="131">
        <v>123816</v>
      </c>
      <c r="D10" s="127">
        <v>5628</v>
      </c>
      <c r="E10" s="127">
        <v>469</v>
      </c>
      <c r="F10" s="42">
        <v>434</v>
      </c>
    </row>
    <row r="11" spans="1:6" ht="12.75">
      <c r="A11" s="26" t="s">
        <v>85</v>
      </c>
      <c r="B11" s="120">
        <v>2</v>
      </c>
      <c r="C11" s="41">
        <v>13032</v>
      </c>
      <c r="D11" s="127">
        <v>6516</v>
      </c>
      <c r="E11" s="127">
        <v>543</v>
      </c>
      <c r="F11" s="42">
        <v>508</v>
      </c>
    </row>
    <row r="12" spans="1:6" ht="12.75">
      <c r="A12" s="26" t="s">
        <v>86</v>
      </c>
      <c r="B12" s="122">
        <v>4</v>
      </c>
      <c r="C12" s="41">
        <v>30240</v>
      </c>
      <c r="D12" s="127">
        <v>7560</v>
      </c>
      <c r="E12" s="127">
        <v>630</v>
      </c>
      <c r="F12" s="42">
        <v>595</v>
      </c>
    </row>
    <row r="13" spans="1:6" ht="12.75">
      <c r="A13" s="26" t="s">
        <v>87</v>
      </c>
      <c r="B13" s="120">
        <v>6</v>
      </c>
      <c r="C13" s="41">
        <v>52632</v>
      </c>
      <c r="D13" s="127">
        <v>8772</v>
      </c>
      <c r="E13" s="127">
        <v>731</v>
      </c>
      <c r="F13" s="42">
        <v>696</v>
      </c>
    </row>
    <row r="14" spans="1:6" ht="12.75">
      <c r="A14" s="26" t="s">
        <v>88</v>
      </c>
      <c r="B14" s="120">
        <v>1</v>
      </c>
      <c r="C14" s="132">
        <v>9960</v>
      </c>
      <c r="D14" s="127">
        <v>9960</v>
      </c>
      <c r="E14" s="127">
        <v>830</v>
      </c>
      <c r="F14" s="42">
        <v>795</v>
      </c>
    </row>
    <row r="15" spans="1:6" ht="12.75">
      <c r="A15" s="26" t="s">
        <v>89</v>
      </c>
      <c r="B15" s="120">
        <v>2</v>
      </c>
      <c r="C15" s="132">
        <v>22320</v>
      </c>
      <c r="D15" s="127">
        <v>11160</v>
      </c>
      <c r="E15" s="127">
        <v>930</v>
      </c>
      <c r="F15" s="42">
        <v>895</v>
      </c>
    </row>
    <row r="16" spans="1:6" ht="13.5" thickBot="1">
      <c r="A16" s="38" t="s">
        <v>98</v>
      </c>
      <c r="B16" s="123">
        <v>1</v>
      </c>
      <c r="C16" s="137">
        <v>62040</v>
      </c>
      <c r="D16" s="128">
        <v>12408</v>
      </c>
      <c r="E16" s="134">
        <v>1034</v>
      </c>
      <c r="F16" s="43">
        <v>1000</v>
      </c>
    </row>
    <row r="17" spans="1:5" ht="15.75" thickBot="1">
      <c r="A17" s="39" t="s">
        <v>90</v>
      </c>
      <c r="B17" s="40">
        <f>SUM(B9:B16)</f>
        <v>39</v>
      </c>
      <c r="C17" s="129">
        <f>SUM(C9:C16)</f>
        <v>318000</v>
      </c>
      <c r="D17" s="133"/>
      <c r="E17" s="136"/>
    </row>
    <row r="20" spans="2:4" ht="15.75" thickBot="1">
      <c r="B20" s="138"/>
      <c r="C20" s="138"/>
      <c r="D20" s="65"/>
    </row>
    <row r="21" spans="1:4" ht="13.5" thickBot="1">
      <c r="A21" s="239" t="s">
        <v>0</v>
      </c>
      <c r="B21" s="252" t="s">
        <v>132</v>
      </c>
      <c r="C21" s="292" t="s">
        <v>173</v>
      </c>
      <c r="D21" s="126"/>
    </row>
    <row r="22" spans="1:4" ht="42.75" customHeight="1" thickBot="1">
      <c r="A22" s="239"/>
      <c r="B22" s="253"/>
      <c r="C22" s="293"/>
      <c r="D22" s="126"/>
    </row>
    <row r="23" spans="1:5" ht="14.25" customHeight="1">
      <c r="A23" s="67" t="s">
        <v>2</v>
      </c>
      <c r="B23" s="295">
        <v>5628</v>
      </c>
      <c r="C23" s="294">
        <f>B23+4889</f>
        <v>10517</v>
      </c>
      <c r="D23" s="124"/>
      <c r="E23" s="49" t="s">
        <v>156</v>
      </c>
    </row>
    <row r="24" spans="1:4" ht="13.5">
      <c r="A24" s="68" t="s">
        <v>3</v>
      </c>
      <c r="B24" s="295">
        <v>5628</v>
      </c>
      <c r="C24" s="294">
        <f aca="true" t="shared" si="0" ref="C24:C61">B24+4889</f>
        <v>10517</v>
      </c>
      <c r="D24" s="124"/>
    </row>
    <row r="25" spans="1:5" ht="13.5">
      <c r="A25" s="68" t="s">
        <v>4</v>
      </c>
      <c r="B25" s="295">
        <v>5628</v>
      </c>
      <c r="C25" s="294">
        <f t="shared" si="0"/>
        <v>10517</v>
      </c>
      <c r="D25" s="124"/>
      <c r="E25" s="16" t="s">
        <v>154</v>
      </c>
    </row>
    <row r="26" spans="1:5" ht="13.5">
      <c r="A26" s="68" t="s">
        <v>5</v>
      </c>
      <c r="B26" s="296">
        <v>62040</v>
      </c>
      <c r="C26" s="294">
        <f t="shared" si="0"/>
        <v>66929</v>
      </c>
      <c r="D26" s="124"/>
      <c r="E26" s="16" t="s">
        <v>155</v>
      </c>
    </row>
    <row r="27" spans="1:10" ht="13.5">
      <c r="A27" s="68" t="s">
        <v>37</v>
      </c>
      <c r="B27" s="295">
        <v>5628</v>
      </c>
      <c r="C27" s="294">
        <f t="shared" si="0"/>
        <v>10517</v>
      </c>
      <c r="D27" s="124"/>
      <c r="E27" s="100" t="s">
        <v>175</v>
      </c>
      <c r="F27" s="100"/>
      <c r="G27" s="80"/>
      <c r="H27" s="80"/>
      <c r="I27" s="80"/>
      <c r="J27" s="80"/>
    </row>
    <row r="28" spans="1:15" s="65" customFormat="1" ht="14.25" thickBot="1">
      <c r="A28" s="69" t="s">
        <v>111</v>
      </c>
      <c r="B28" s="296">
        <v>3960</v>
      </c>
      <c r="C28" s="294">
        <f t="shared" si="0"/>
        <v>8849</v>
      </c>
      <c r="D28" s="124"/>
      <c r="E28" s="100"/>
      <c r="F28" s="100"/>
      <c r="G28" s="80"/>
      <c r="H28" s="80"/>
      <c r="I28" s="80"/>
      <c r="J28" s="80"/>
      <c r="K28"/>
      <c r="L28"/>
      <c r="M28"/>
      <c r="N28"/>
      <c r="O28"/>
    </row>
    <row r="29" spans="1:11" ht="14.25" thickBot="1">
      <c r="A29" s="68" t="s">
        <v>7</v>
      </c>
      <c r="B29" s="296">
        <v>8772</v>
      </c>
      <c r="C29" s="294">
        <f t="shared" si="0"/>
        <v>13661</v>
      </c>
      <c r="D29" s="124"/>
      <c r="E29" s="287" t="s">
        <v>172</v>
      </c>
      <c r="F29" s="288"/>
      <c r="G29" s="289"/>
      <c r="H29" s="290" t="s">
        <v>171</v>
      </c>
      <c r="I29" s="285"/>
      <c r="K29" s="16"/>
    </row>
    <row r="30" spans="1:4" ht="13.5">
      <c r="A30" s="68" t="s">
        <v>8</v>
      </c>
      <c r="B30" s="295">
        <v>5628</v>
      </c>
      <c r="C30" s="294">
        <f t="shared" si="0"/>
        <v>10517</v>
      </c>
      <c r="D30" s="124"/>
    </row>
    <row r="31" spans="1:4" ht="13.5">
      <c r="A31" s="68" t="s">
        <v>9</v>
      </c>
      <c r="B31" s="295">
        <v>5628</v>
      </c>
      <c r="C31" s="294">
        <f t="shared" si="0"/>
        <v>10517</v>
      </c>
      <c r="D31" s="124"/>
    </row>
    <row r="32" spans="1:4" ht="13.5">
      <c r="A32" s="68" t="s">
        <v>10</v>
      </c>
      <c r="B32" s="295">
        <v>5628</v>
      </c>
      <c r="C32" s="294">
        <f t="shared" si="0"/>
        <v>10517</v>
      </c>
      <c r="D32" s="124"/>
    </row>
    <row r="33" spans="1:4" ht="13.5">
      <c r="A33" s="68" t="s">
        <v>11</v>
      </c>
      <c r="B33" s="296">
        <v>9960</v>
      </c>
      <c r="C33" s="294">
        <f t="shared" si="0"/>
        <v>14849</v>
      </c>
      <c r="D33" s="124"/>
    </row>
    <row r="34" spans="1:4" ht="13.5">
      <c r="A34" s="68" t="s">
        <v>12</v>
      </c>
      <c r="B34" s="295">
        <v>5628</v>
      </c>
      <c r="C34" s="294">
        <f t="shared" si="0"/>
        <v>10517</v>
      </c>
      <c r="D34" s="124"/>
    </row>
    <row r="35" spans="1:4" ht="13.5">
      <c r="A35" s="68" t="s">
        <v>38</v>
      </c>
      <c r="B35" s="295">
        <v>5628</v>
      </c>
      <c r="C35" s="294">
        <f t="shared" si="0"/>
        <v>10517</v>
      </c>
      <c r="D35" s="124"/>
    </row>
    <row r="36" spans="1:4" ht="13.5">
      <c r="A36" s="68" t="s">
        <v>13</v>
      </c>
      <c r="B36" s="295">
        <v>5628</v>
      </c>
      <c r="C36" s="294">
        <f t="shared" si="0"/>
        <v>10517</v>
      </c>
      <c r="D36" s="124"/>
    </row>
    <row r="37" spans="1:4" ht="13.5">
      <c r="A37" s="68" t="s">
        <v>14</v>
      </c>
      <c r="B37" s="296">
        <v>7560</v>
      </c>
      <c r="C37" s="294">
        <f t="shared" si="0"/>
        <v>12449</v>
      </c>
      <c r="D37" s="124"/>
    </row>
    <row r="38" spans="1:12" s="65" customFormat="1" ht="13.5">
      <c r="A38" s="69" t="s">
        <v>15</v>
      </c>
      <c r="B38" s="296">
        <v>7560</v>
      </c>
      <c r="C38" s="294">
        <f t="shared" si="0"/>
        <v>12449</v>
      </c>
      <c r="D38" s="124"/>
      <c r="E38" s="285"/>
      <c r="F38" s="285"/>
      <c r="G38" s="285"/>
      <c r="H38" s="286"/>
      <c r="I38" s="285"/>
      <c r="J38" s="118"/>
      <c r="K38" s="49"/>
      <c r="L38"/>
    </row>
    <row r="39" spans="1:4" ht="13.5">
      <c r="A39" s="68" t="s">
        <v>39</v>
      </c>
      <c r="B39" s="295">
        <v>5628</v>
      </c>
      <c r="C39" s="294">
        <f t="shared" si="0"/>
        <v>10517</v>
      </c>
      <c r="D39" s="124"/>
    </row>
    <row r="40" spans="1:4" ht="13.5">
      <c r="A40" s="68" t="s">
        <v>16</v>
      </c>
      <c r="B40" s="295">
        <v>5628</v>
      </c>
      <c r="C40" s="294">
        <f t="shared" si="0"/>
        <v>10517</v>
      </c>
      <c r="D40" s="124"/>
    </row>
    <row r="41" spans="1:4" ht="13.5">
      <c r="A41" s="68" t="s">
        <v>17</v>
      </c>
      <c r="B41" s="296">
        <v>8772</v>
      </c>
      <c r="C41" s="294">
        <f t="shared" si="0"/>
        <v>13661</v>
      </c>
      <c r="D41" s="124"/>
    </row>
    <row r="42" spans="1:4" ht="13.5">
      <c r="A42" s="68" t="s">
        <v>18</v>
      </c>
      <c r="B42" s="296">
        <v>11160</v>
      </c>
      <c r="C42" s="294">
        <f t="shared" si="0"/>
        <v>16049</v>
      </c>
      <c r="D42" s="124"/>
    </row>
    <row r="43" spans="1:4" ht="13.5">
      <c r="A43" s="68" t="s">
        <v>19</v>
      </c>
      <c r="B43" s="296">
        <v>8772</v>
      </c>
      <c r="C43" s="294">
        <f t="shared" si="0"/>
        <v>13661</v>
      </c>
      <c r="D43" s="124"/>
    </row>
    <row r="44" spans="1:4" ht="13.5">
      <c r="A44" s="68" t="s">
        <v>20</v>
      </c>
      <c r="B44" s="295">
        <v>5628</v>
      </c>
      <c r="C44" s="294">
        <f t="shared" si="0"/>
        <v>10517</v>
      </c>
      <c r="D44" s="124"/>
    </row>
    <row r="45" spans="1:4" ht="13.5">
      <c r="A45" s="68" t="s">
        <v>95</v>
      </c>
      <c r="B45" s="295">
        <v>5628</v>
      </c>
      <c r="C45" s="294">
        <f t="shared" si="0"/>
        <v>10517</v>
      </c>
      <c r="D45" s="124"/>
    </row>
    <row r="46" spans="1:4" ht="13.5">
      <c r="A46" s="68" t="s">
        <v>21</v>
      </c>
      <c r="B46" s="295">
        <v>5628</v>
      </c>
      <c r="C46" s="294">
        <f t="shared" si="0"/>
        <v>10517</v>
      </c>
      <c r="D46" s="124"/>
    </row>
    <row r="47" spans="1:4" ht="13.5">
      <c r="A47" s="68" t="s">
        <v>22</v>
      </c>
      <c r="B47" s="296">
        <v>8772</v>
      </c>
      <c r="C47" s="294">
        <f t="shared" si="0"/>
        <v>13661</v>
      </c>
      <c r="D47" s="124"/>
    </row>
    <row r="48" spans="1:4" ht="13.5">
      <c r="A48" s="68" t="s">
        <v>23</v>
      </c>
      <c r="B48" s="295">
        <v>5628</v>
      </c>
      <c r="C48" s="294">
        <f t="shared" si="0"/>
        <v>10517</v>
      </c>
      <c r="D48" s="124"/>
    </row>
    <row r="49" spans="1:4" ht="13.5">
      <c r="A49" s="68" t="s">
        <v>24</v>
      </c>
      <c r="B49" s="295">
        <v>5628</v>
      </c>
      <c r="C49" s="294">
        <f t="shared" si="0"/>
        <v>10517</v>
      </c>
      <c r="D49" s="124"/>
    </row>
    <row r="50" spans="1:4" ht="13.5">
      <c r="A50" s="68" t="s">
        <v>25</v>
      </c>
      <c r="B50" s="296">
        <v>8772</v>
      </c>
      <c r="C50" s="294">
        <f t="shared" si="0"/>
        <v>13661</v>
      </c>
      <c r="D50" s="124"/>
    </row>
    <row r="51" spans="1:4" ht="13.5">
      <c r="A51" s="68" t="s">
        <v>26</v>
      </c>
      <c r="B51" s="295">
        <v>5628</v>
      </c>
      <c r="C51" s="294">
        <f t="shared" si="0"/>
        <v>10517</v>
      </c>
      <c r="D51" s="124"/>
    </row>
    <row r="52" spans="1:4" ht="13.5">
      <c r="A52" s="68" t="s">
        <v>27</v>
      </c>
      <c r="B52" s="296">
        <v>6516</v>
      </c>
      <c r="C52" s="294">
        <f t="shared" si="0"/>
        <v>11405</v>
      </c>
      <c r="D52" s="124"/>
    </row>
    <row r="53" spans="1:4" ht="13.5">
      <c r="A53" s="68" t="s">
        <v>28</v>
      </c>
      <c r="B53" s="296">
        <v>7560</v>
      </c>
      <c r="C53" s="294">
        <f t="shared" si="0"/>
        <v>12449</v>
      </c>
      <c r="D53" s="124"/>
    </row>
    <row r="54" spans="1:4" ht="13.5">
      <c r="A54" s="68" t="s">
        <v>29</v>
      </c>
      <c r="B54" s="296">
        <v>7560</v>
      </c>
      <c r="C54" s="294">
        <f t="shared" si="0"/>
        <v>12449</v>
      </c>
      <c r="D54" s="124"/>
    </row>
    <row r="55" spans="1:4" ht="13.5">
      <c r="A55" s="68" t="s">
        <v>30</v>
      </c>
      <c r="B55" s="295">
        <v>5628</v>
      </c>
      <c r="C55" s="294">
        <f t="shared" si="0"/>
        <v>10517</v>
      </c>
      <c r="D55" s="124"/>
    </row>
    <row r="56" spans="1:4" ht="13.5">
      <c r="A56" s="68" t="s">
        <v>31</v>
      </c>
      <c r="B56" s="295">
        <v>5628</v>
      </c>
      <c r="C56" s="294">
        <f t="shared" si="0"/>
        <v>10517</v>
      </c>
      <c r="D56" s="124"/>
    </row>
    <row r="57" spans="1:4" ht="13.5">
      <c r="A57" s="68" t="s">
        <v>32</v>
      </c>
      <c r="B57" s="296">
        <v>6516</v>
      </c>
      <c r="C57" s="294">
        <f t="shared" si="0"/>
        <v>11405</v>
      </c>
      <c r="D57" s="124"/>
    </row>
    <row r="58" spans="1:4" ht="13.5">
      <c r="A58" s="68" t="s">
        <v>40</v>
      </c>
      <c r="B58" s="295">
        <v>5628</v>
      </c>
      <c r="C58" s="294">
        <f t="shared" si="0"/>
        <v>10517</v>
      </c>
      <c r="D58" s="124"/>
    </row>
    <row r="59" spans="1:4" ht="13.5">
      <c r="A59" s="68" t="s">
        <v>33</v>
      </c>
      <c r="B59" s="296">
        <v>8772</v>
      </c>
      <c r="C59" s="294">
        <f t="shared" si="0"/>
        <v>13661</v>
      </c>
      <c r="D59" s="124"/>
    </row>
    <row r="60" spans="1:4" ht="13.5">
      <c r="A60" s="68" t="s">
        <v>34</v>
      </c>
      <c r="B60" s="296">
        <v>11160</v>
      </c>
      <c r="C60" s="294">
        <f t="shared" si="0"/>
        <v>16049</v>
      </c>
      <c r="D60" s="124"/>
    </row>
    <row r="61" spans="1:4" ht="14.25" thickBot="1">
      <c r="A61" s="70" t="s">
        <v>35</v>
      </c>
      <c r="B61" s="297">
        <v>5628</v>
      </c>
      <c r="C61" s="294">
        <f t="shared" si="0"/>
        <v>10517</v>
      </c>
      <c r="D61" s="124"/>
    </row>
    <row r="62" spans="1:5" ht="14.25" thickBot="1">
      <c r="A62" s="6" t="s">
        <v>1</v>
      </c>
      <c r="B62" s="76">
        <f>SUM(B23:B61)</f>
        <v>318000</v>
      </c>
      <c r="C62" s="76">
        <f>SUM(C23:C61)</f>
        <v>508671</v>
      </c>
      <c r="D62" s="125"/>
      <c r="E62" s="77"/>
    </row>
  </sheetData>
  <sheetProtection/>
  <mergeCells count="8">
    <mergeCell ref="C21:C22"/>
    <mergeCell ref="A7:B7"/>
    <mergeCell ref="A5:B5"/>
    <mergeCell ref="A3:B3"/>
    <mergeCell ref="A4:B4"/>
    <mergeCell ref="A6:B6"/>
    <mergeCell ref="A21:A22"/>
    <mergeCell ref="B21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0"/>
  <sheetViews>
    <sheetView zoomScale="90" zoomScaleNormal="90" zoomScalePageLayoutView="0" workbookViewId="0" topLeftCell="A1">
      <selection activeCell="I28" sqref="I28"/>
    </sheetView>
  </sheetViews>
  <sheetFormatPr defaultColWidth="9.140625" defaultRowHeight="12.75"/>
  <cols>
    <col min="1" max="1" width="8.8515625" style="0" customWidth="1"/>
    <col min="4" max="4" width="34.28125" style="0" customWidth="1"/>
    <col min="6" max="6" width="49.28125" style="0" customWidth="1"/>
    <col min="7" max="7" width="18.140625" style="0" customWidth="1"/>
  </cols>
  <sheetData>
    <row r="1" spans="1:7" ht="15" customHeight="1">
      <c r="A1" s="270" t="s">
        <v>82</v>
      </c>
      <c r="B1" s="271"/>
      <c r="C1" s="271"/>
      <c r="D1" s="272"/>
      <c r="E1" s="266" t="s">
        <v>81</v>
      </c>
      <c r="F1" s="267"/>
      <c r="G1" s="18"/>
    </row>
    <row r="2" spans="1:7" ht="13.5" thickBot="1">
      <c r="A2" s="273"/>
      <c r="B2" s="274"/>
      <c r="C2" s="274"/>
      <c r="D2" s="275"/>
      <c r="E2" s="268"/>
      <c r="F2" s="269"/>
      <c r="G2" s="18"/>
    </row>
    <row r="3" spans="1:7" ht="13.5">
      <c r="A3" s="254" t="s">
        <v>65</v>
      </c>
      <c r="B3" s="255"/>
      <c r="C3" s="255"/>
      <c r="D3" s="256"/>
      <c r="E3" s="257">
        <v>2000</v>
      </c>
      <c r="F3" s="258"/>
      <c r="G3" s="52" t="s">
        <v>102</v>
      </c>
    </row>
    <row r="4" spans="1:7" ht="14.25" thickBot="1">
      <c r="A4" s="259" t="s">
        <v>66</v>
      </c>
      <c r="B4" s="260"/>
      <c r="C4" s="260"/>
      <c r="D4" s="261"/>
      <c r="E4" s="262">
        <v>7500</v>
      </c>
      <c r="F4" s="263"/>
      <c r="G4" s="52" t="s">
        <v>102</v>
      </c>
    </row>
    <row r="5" spans="1:7" ht="13.5">
      <c r="A5" s="254" t="s">
        <v>112</v>
      </c>
      <c r="B5" s="255"/>
      <c r="C5" s="255"/>
      <c r="D5" s="256"/>
      <c r="E5" s="257">
        <v>3000</v>
      </c>
      <c r="F5" s="258"/>
      <c r="G5" s="52" t="s">
        <v>102</v>
      </c>
    </row>
    <row r="6" spans="1:7" ht="14.25" thickBot="1">
      <c r="A6" s="259" t="s">
        <v>115</v>
      </c>
      <c r="B6" s="260"/>
      <c r="C6" s="260"/>
      <c r="D6" s="261"/>
      <c r="E6" s="262">
        <v>10000</v>
      </c>
      <c r="F6" s="263"/>
      <c r="G6" s="52" t="s">
        <v>102</v>
      </c>
    </row>
    <row r="7" spans="1:7" ht="13.5">
      <c r="A7" s="254" t="s">
        <v>116</v>
      </c>
      <c r="B7" s="255"/>
      <c r="C7" s="255"/>
      <c r="D7" s="256"/>
      <c r="E7" s="257" t="s">
        <v>118</v>
      </c>
      <c r="F7" s="258"/>
      <c r="G7" s="52"/>
    </row>
    <row r="8" spans="1:7" ht="14.25" thickBot="1">
      <c r="A8" s="259" t="s">
        <v>117</v>
      </c>
      <c r="B8" s="260"/>
      <c r="C8" s="260"/>
      <c r="D8" s="261"/>
      <c r="E8" s="264" t="s">
        <v>119</v>
      </c>
      <c r="F8" s="265"/>
      <c r="G8" s="52"/>
    </row>
    <row r="9" spans="1:7" ht="13.5">
      <c r="A9" s="254" t="s">
        <v>121</v>
      </c>
      <c r="B9" s="255"/>
      <c r="C9" s="255"/>
      <c r="D9" s="256"/>
      <c r="E9" s="257">
        <v>5000</v>
      </c>
      <c r="F9" s="258"/>
      <c r="G9" s="52" t="s">
        <v>102</v>
      </c>
    </row>
    <row r="10" spans="1:7" ht="14.25" thickBot="1">
      <c r="A10" s="259" t="s">
        <v>122</v>
      </c>
      <c r="B10" s="260"/>
      <c r="C10" s="260"/>
      <c r="D10" s="261"/>
      <c r="E10" s="262">
        <v>15000</v>
      </c>
      <c r="F10" s="263"/>
      <c r="G10" s="52" t="s">
        <v>102</v>
      </c>
    </row>
    <row r="11" spans="1:7" ht="12.75">
      <c r="A11" s="254" t="s">
        <v>67</v>
      </c>
      <c r="B11" s="255"/>
      <c r="C11" s="255"/>
      <c r="D11" s="256"/>
      <c r="E11" s="257">
        <v>2500</v>
      </c>
      <c r="F11" s="258"/>
      <c r="G11" s="18"/>
    </row>
    <row r="12" spans="1:7" ht="13.5" thickBot="1">
      <c r="A12" s="259" t="s">
        <v>68</v>
      </c>
      <c r="B12" s="260"/>
      <c r="C12" s="260"/>
      <c r="D12" s="261"/>
      <c r="E12" s="262">
        <v>10000</v>
      </c>
      <c r="F12" s="263"/>
      <c r="G12" s="18"/>
    </row>
    <row r="13" spans="1:7" ht="12.75">
      <c r="A13" s="254" t="s">
        <v>113</v>
      </c>
      <c r="B13" s="255"/>
      <c r="C13" s="255"/>
      <c r="D13" s="256"/>
      <c r="E13" s="257">
        <v>1500</v>
      </c>
      <c r="F13" s="258"/>
      <c r="G13" s="18"/>
    </row>
    <row r="14" spans="1:7" ht="13.5" thickBot="1">
      <c r="A14" s="259" t="s">
        <v>114</v>
      </c>
      <c r="B14" s="260"/>
      <c r="C14" s="260"/>
      <c r="D14" s="261"/>
      <c r="E14" s="262">
        <v>5000</v>
      </c>
      <c r="F14" s="263"/>
      <c r="G14" s="18"/>
    </row>
    <row r="15" spans="1:7" ht="12.75">
      <c r="A15" s="254" t="s">
        <v>69</v>
      </c>
      <c r="B15" s="255"/>
      <c r="C15" s="255"/>
      <c r="D15" s="256"/>
      <c r="E15" s="257">
        <v>2000</v>
      </c>
      <c r="F15" s="258"/>
      <c r="G15" s="18"/>
    </row>
    <row r="16" spans="1:7" ht="13.5" thickBot="1">
      <c r="A16" s="259" t="s">
        <v>70</v>
      </c>
      <c r="B16" s="260"/>
      <c r="C16" s="260"/>
      <c r="D16" s="261"/>
      <c r="E16" s="276">
        <v>7000</v>
      </c>
      <c r="F16" s="277"/>
      <c r="G16" s="18"/>
    </row>
    <row r="17" spans="1:7" ht="12.75">
      <c r="A17" s="254" t="s">
        <v>71</v>
      </c>
      <c r="B17" s="255"/>
      <c r="C17" s="255"/>
      <c r="D17" s="256"/>
      <c r="E17" s="257">
        <v>3000</v>
      </c>
      <c r="F17" s="258"/>
      <c r="G17" s="18"/>
    </row>
    <row r="18" spans="1:7" ht="13.5" thickBot="1">
      <c r="A18" s="259" t="s">
        <v>72</v>
      </c>
      <c r="B18" s="260"/>
      <c r="C18" s="260"/>
      <c r="D18" s="261"/>
      <c r="E18" s="276">
        <v>10000</v>
      </c>
      <c r="F18" s="277"/>
      <c r="G18" s="18"/>
    </row>
    <row r="19" spans="1:7" ht="13.5" thickBot="1">
      <c r="A19" s="254" t="s">
        <v>73</v>
      </c>
      <c r="B19" s="255"/>
      <c r="C19" s="255"/>
      <c r="D19" s="256"/>
      <c r="E19" s="257">
        <v>15000</v>
      </c>
      <c r="F19" s="258"/>
      <c r="G19" s="18"/>
    </row>
    <row r="20" spans="1:12" ht="13.5" thickBot="1">
      <c r="A20" s="259" t="s">
        <v>74</v>
      </c>
      <c r="B20" s="260"/>
      <c r="C20" s="260"/>
      <c r="D20" s="261"/>
      <c r="E20" s="276">
        <v>30000</v>
      </c>
      <c r="F20" s="277"/>
      <c r="G20" s="18"/>
      <c r="H20" s="229" t="s">
        <v>105</v>
      </c>
      <c r="I20" s="230"/>
      <c r="J20" s="230"/>
      <c r="K20" s="230"/>
      <c r="L20" s="231"/>
    </row>
    <row r="21" spans="1:12" ht="12.75">
      <c r="A21" s="254" t="s">
        <v>75</v>
      </c>
      <c r="B21" s="255"/>
      <c r="C21" s="255"/>
      <c r="D21" s="256"/>
      <c r="E21" s="257">
        <v>1500</v>
      </c>
      <c r="F21" s="258"/>
      <c r="G21" s="18"/>
      <c r="H21" s="278"/>
      <c r="I21" s="279"/>
      <c r="J21" s="279"/>
      <c r="K21" s="279"/>
      <c r="L21" s="280"/>
    </row>
    <row r="22" spans="1:12" ht="13.5" thickBot="1">
      <c r="A22" s="259" t="s">
        <v>76</v>
      </c>
      <c r="B22" s="260"/>
      <c r="C22" s="260"/>
      <c r="D22" s="261"/>
      <c r="E22" s="276">
        <v>3000</v>
      </c>
      <c r="F22" s="277"/>
      <c r="G22" s="18"/>
      <c r="H22" s="232"/>
      <c r="I22" s="233"/>
      <c r="J22" s="233"/>
      <c r="K22" s="233"/>
      <c r="L22" s="234"/>
    </row>
    <row r="23" spans="1:7" ht="12.75">
      <c r="A23" s="254" t="s">
        <v>77</v>
      </c>
      <c r="B23" s="255"/>
      <c r="C23" s="255"/>
      <c r="D23" s="256"/>
      <c r="E23" s="257">
        <v>1000</v>
      </c>
      <c r="F23" s="258"/>
      <c r="G23" s="18"/>
    </row>
    <row r="24" spans="1:7" ht="13.5" thickBot="1">
      <c r="A24" s="259" t="s">
        <v>78</v>
      </c>
      <c r="B24" s="260"/>
      <c r="C24" s="260"/>
      <c r="D24" s="261"/>
      <c r="E24" s="276">
        <v>2000</v>
      </c>
      <c r="F24" s="277"/>
      <c r="G24" s="18"/>
    </row>
    <row r="25" spans="1:7" ht="12.75">
      <c r="A25" s="254" t="s">
        <v>79</v>
      </c>
      <c r="B25" s="255"/>
      <c r="C25" s="255"/>
      <c r="D25" s="256"/>
      <c r="E25" s="255">
        <v>500</v>
      </c>
      <c r="F25" s="256"/>
      <c r="G25" s="18"/>
    </row>
    <row r="26" spans="1:7" ht="13.5" thickBot="1">
      <c r="A26" s="259" t="s">
        <v>80</v>
      </c>
      <c r="B26" s="260"/>
      <c r="C26" s="260"/>
      <c r="D26" s="261"/>
      <c r="E26" s="276">
        <v>1000</v>
      </c>
      <c r="F26" s="277"/>
      <c r="G26" s="18"/>
    </row>
    <row r="27" spans="1:6" ht="12.75">
      <c r="A27" s="254" t="s">
        <v>133</v>
      </c>
      <c r="B27" s="255"/>
      <c r="C27" s="255"/>
      <c r="D27" s="256"/>
      <c r="E27" s="281">
        <v>500</v>
      </c>
      <c r="F27" s="282"/>
    </row>
    <row r="28" spans="1:6" ht="13.5" thickBot="1">
      <c r="A28" s="259" t="s">
        <v>134</v>
      </c>
      <c r="B28" s="260"/>
      <c r="C28" s="260"/>
      <c r="D28" s="261"/>
      <c r="E28" s="260">
        <v>1000</v>
      </c>
      <c r="F28" s="261"/>
    </row>
    <row r="29" spans="1:7" ht="12.75">
      <c r="A29" s="254" t="s">
        <v>162</v>
      </c>
      <c r="B29" s="255"/>
      <c r="C29" s="255"/>
      <c r="D29" s="256"/>
      <c r="E29" s="255">
        <v>1000</v>
      </c>
      <c r="F29" s="256"/>
      <c r="G29" s="18"/>
    </row>
    <row r="30" spans="1:7" ht="13.5" thickBot="1">
      <c r="A30" s="259" t="s">
        <v>162</v>
      </c>
      <c r="B30" s="260"/>
      <c r="C30" s="260"/>
      <c r="D30" s="261"/>
      <c r="E30" s="276">
        <v>2000</v>
      </c>
      <c r="F30" s="277"/>
      <c r="G30" s="18"/>
    </row>
  </sheetData>
  <sheetProtection/>
  <mergeCells count="59">
    <mergeCell ref="A29:D29"/>
    <mergeCell ref="E29:F29"/>
    <mergeCell ref="A30:D30"/>
    <mergeCell ref="E30:F30"/>
    <mergeCell ref="A27:D27"/>
    <mergeCell ref="A28:D28"/>
    <mergeCell ref="E27:F27"/>
    <mergeCell ref="E28:F28"/>
    <mergeCell ref="H20:L22"/>
    <mergeCell ref="A25:D25"/>
    <mergeCell ref="A26:D26"/>
    <mergeCell ref="E25:F25"/>
    <mergeCell ref="E26:F26"/>
    <mergeCell ref="E19:F19"/>
    <mergeCell ref="E20:F20"/>
    <mergeCell ref="E21:F21"/>
    <mergeCell ref="E22:F22"/>
    <mergeCell ref="E23:F23"/>
    <mergeCell ref="E24:F24"/>
    <mergeCell ref="A19:D19"/>
    <mergeCell ref="A20:D20"/>
    <mergeCell ref="A21:D21"/>
    <mergeCell ref="A22:D22"/>
    <mergeCell ref="A23:D23"/>
    <mergeCell ref="A24:D24"/>
    <mergeCell ref="A12:D12"/>
    <mergeCell ref="E12:F12"/>
    <mergeCell ref="A15:D15"/>
    <mergeCell ref="A16:D16"/>
    <mergeCell ref="A17:D17"/>
    <mergeCell ref="A18:D18"/>
    <mergeCell ref="E18:F18"/>
    <mergeCell ref="E15:F15"/>
    <mergeCell ref="E16:F16"/>
    <mergeCell ref="E17:F17"/>
    <mergeCell ref="A6:D6"/>
    <mergeCell ref="E5:F5"/>
    <mergeCell ref="E9:F9"/>
    <mergeCell ref="E11:F11"/>
    <mergeCell ref="E6:F6"/>
    <mergeCell ref="A5:D5"/>
    <mergeCell ref="E10:F10"/>
    <mergeCell ref="A10:D10"/>
    <mergeCell ref="E4:F4"/>
    <mergeCell ref="A4:D4"/>
    <mergeCell ref="A3:D3"/>
    <mergeCell ref="E1:F2"/>
    <mergeCell ref="E3:F3"/>
    <mergeCell ref="A1:D2"/>
    <mergeCell ref="A13:D13"/>
    <mergeCell ref="E13:F13"/>
    <mergeCell ref="A14:D14"/>
    <mergeCell ref="E14:F14"/>
    <mergeCell ref="A7:D7"/>
    <mergeCell ref="E7:F7"/>
    <mergeCell ref="A8:D8"/>
    <mergeCell ref="E8:F8"/>
    <mergeCell ref="A9:D9"/>
    <mergeCell ref="A11:D11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Mikroregion</cp:lastModifiedBy>
  <cp:lastPrinted>2020-12-04T17:58:50Z</cp:lastPrinted>
  <dcterms:created xsi:type="dcterms:W3CDTF">2006-11-24T12:02:07Z</dcterms:created>
  <dcterms:modified xsi:type="dcterms:W3CDTF">2022-09-29T07:11:03Z</dcterms:modified>
  <cp:category/>
  <cp:version/>
  <cp:contentType/>
  <cp:contentStatus/>
</cp:coreProperties>
</file>